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3"/>
  </bookViews>
  <sheets>
    <sheet name="shared costs" sheetId="1" r:id="rId1"/>
    <sheet name="Cost allocation A" sheetId="2" r:id="rId2"/>
    <sheet name="Cost Allocation B" sheetId="3" r:id="rId3"/>
    <sheet name="Resource Sharing " sheetId="4" r:id="rId4"/>
  </sheets>
  <definedNames>
    <definedName name="_xlnm.Print_Area" localSheetId="1">'Cost allocation A'!$A$1:$M$48</definedName>
    <definedName name="_xlnm.Print_Area" localSheetId="2">'Cost Allocation B'!$A$1:$K$44</definedName>
    <definedName name="_xlnm.Print_Area" localSheetId="3">'Resource Sharing '!$A$1:$Z$22</definedName>
    <definedName name="_xlnm.Print_Area" localSheetId="0">'shared costs'!$A$1:$I$28</definedName>
  </definedNames>
  <calcPr fullCalcOnLoad="1"/>
</workbook>
</file>

<file path=xl/sharedStrings.xml><?xml version="1.0" encoding="utf-8"?>
<sst xmlns="http://schemas.openxmlformats.org/spreadsheetml/2006/main" count="157" uniqueCount="57">
  <si>
    <t>Rent</t>
  </si>
  <si>
    <t>Utilities</t>
  </si>
  <si>
    <t>Janitorial/Maintenance</t>
  </si>
  <si>
    <t>Security</t>
  </si>
  <si>
    <t>Subtotal</t>
  </si>
  <si>
    <t>Total</t>
  </si>
  <si>
    <t>Allocation of Shared Costs</t>
  </si>
  <si>
    <t>Shared Costs</t>
  </si>
  <si>
    <t>*cash payment</t>
  </si>
  <si>
    <t>WIA Adult &amp; Dislocated Worker</t>
  </si>
  <si>
    <t>WIA Youth</t>
  </si>
  <si>
    <t>Wagner Peyser</t>
  </si>
  <si>
    <t>Veterans</t>
  </si>
  <si>
    <t>Job Corps</t>
  </si>
  <si>
    <t>Community Services Block Grant</t>
  </si>
  <si>
    <t>HUD</t>
  </si>
  <si>
    <t>Perkins</t>
  </si>
  <si>
    <t>Trade</t>
  </si>
  <si>
    <t>Partner's</t>
  </si>
  <si>
    <t>% Share</t>
  </si>
  <si>
    <t>Facilities</t>
  </si>
  <si>
    <t>Resource Center</t>
  </si>
  <si>
    <t>Staff Services</t>
  </si>
  <si>
    <t>Supplies</t>
  </si>
  <si>
    <t>Copier</t>
  </si>
  <si>
    <t>Fax Machine</t>
  </si>
  <si>
    <t>Computers</t>
  </si>
  <si>
    <t>Software</t>
  </si>
  <si>
    <t>One-Stop Manager</t>
  </si>
  <si>
    <t>Receptionist</t>
  </si>
  <si>
    <t>One-Stop Manager (50%)</t>
  </si>
  <si>
    <t>SHARED COST BUDGET</t>
  </si>
  <si>
    <t>Fax</t>
  </si>
  <si>
    <t>One-Stop  Supplies</t>
  </si>
  <si>
    <t>Janitorial/ Maintenance</t>
  </si>
  <si>
    <t>Allocation by square footage</t>
  </si>
  <si>
    <t>Allocation by # Participants</t>
  </si>
  <si>
    <t>Migrant &amp; Seasonal Farmworker</t>
  </si>
  <si>
    <t>Adult Education</t>
  </si>
  <si>
    <t>Rehabilitation Services</t>
  </si>
  <si>
    <t>SCSEP</t>
  </si>
  <si>
    <t>Unemployment</t>
  </si>
  <si>
    <t>Attachment I</t>
  </si>
  <si>
    <t xml:space="preserve">_______________ ONE STOP CENTER </t>
  </si>
  <si>
    <t>COST ALLOCATION PLAN</t>
  </si>
  <si>
    <t>_________________One Stop Cost Center</t>
  </si>
  <si>
    <t>Facilities Pool</t>
  </si>
  <si>
    <t>Staff Services and Resource Area Pool</t>
  </si>
  <si>
    <t>_______________OneStop Cost Center</t>
  </si>
  <si>
    <t>Attachment III</t>
  </si>
  <si>
    <t>Native Americans</t>
  </si>
  <si>
    <t>WIA</t>
  </si>
  <si>
    <t>*</t>
  </si>
  <si>
    <t>Attachment II A</t>
  </si>
  <si>
    <t>Cost Allocation Worksheet</t>
  </si>
  <si>
    <t>Attachment II B</t>
  </si>
  <si>
    <t>Resource Sharing Plan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</si>
</sst>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%"/>
    <numFmt numFmtId="169" formatCode="0.000%"/>
    <numFmt numFmtId="170" formatCode="[$-409]h:mm:ss\ AM/PM"/>
    <numFmt numFmtId="171" formatCode="[$-409]dddd\,\ mmmm\ dd\,\ yyyy"/>
    <numFmt numFmtId="172" formatCode="0.0"/>
    <numFmt numFmtId="173" formatCode="#,##0.000"/>
    <numFmt numFmtId="174" formatCode="#,##0.0"/>
    <numFmt numFmtId="175" formatCode="0.0%"/>
    <numFmt numFmtId="176" formatCode="0.000"/>
    <numFmt numFmtId="177" formatCode="0.00000000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&quot;$&quot;#,##0"/>
    <numFmt numFmtId="186" formatCode="&quot;$&quot;#,##0.00"/>
    <numFmt numFmtId="187" formatCode="0.0000%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name val="Arial"/>
      <family val="0"/>
    </font>
    <font>
      <b/>
      <i/>
      <sz val="14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wrapText="1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85" fontId="0" fillId="0" borderId="0" xfId="0" applyNumberFormat="1" applyAlignment="1" applyProtection="1">
      <alignment/>
      <protection/>
    </xf>
    <xf numFmtId="10" fontId="0" fillId="0" borderId="0" xfId="21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85" fontId="0" fillId="0" borderId="1" xfId="0" applyNumberFormat="1" applyBorder="1" applyAlignment="1">
      <alignment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185" fontId="0" fillId="0" borderId="1" xfId="0" applyNumberForma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85" fontId="0" fillId="0" borderId="0" xfId="0" applyNumberFormat="1" applyBorder="1" applyAlignment="1">
      <alignment/>
    </xf>
    <xf numFmtId="185" fontId="0" fillId="0" borderId="0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O36"/>
  <sheetViews>
    <sheetView workbookViewId="0" topLeftCell="A1">
      <selection activeCell="D11" sqref="D11"/>
    </sheetView>
  </sheetViews>
  <sheetFormatPr defaultColWidth="9.140625" defaultRowHeight="12.75"/>
  <cols>
    <col min="1" max="1" width="5.28125" style="0" customWidth="1"/>
    <col min="2" max="2" width="22.7109375" style="0" customWidth="1"/>
    <col min="4" max="4" width="12.7109375" style="3" customWidth="1"/>
    <col min="5" max="9" width="10.7109375" style="3" customWidth="1"/>
    <col min="10" max="10" width="26.28125" style="3" customWidth="1"/>
    <col min="12" max="13" width="10.140625" style="0" bestFit="1" customWidth="1"/>
    <col min="14" max="14" width="9.28125" style="0" bestFit="1" customWidth="1"/>
    <col min="15" max="15" width="10.140625" style="0" bestFit="1" customWidth="1"/>
  </cols>
  <sheetData>
    <row r="2" spans="2:8" ht="15">
      <c r="B2" s="36" t="s">
        <v>43</v>
      </c>
      <c r="H2" s="37" t="s">
        <v>42</v>
      </c>
    </row>
    <row r="3" ht="12.75">
      <c r="B3" s="1"/>
    </row>
    <row r="4" ht="15">
      <c r="B4" s="35" t="s">
        <v>31</v>
      </c>
    </row>
    <row r="5" ht="12.75">
      <c r="B5" s="1"/>
    </row>
    <row r="6" ht="12.75">
      <c r="B6" s="1"/>
    </row>
    <row r="8" spans="2:9" ht="12.75">
      <c r="B8" s="2" t="s">
        <v>20</v>
      </c>
      <c r="D8" s="9"/>
      <c r="E8" s="9"/>
      <c r="F8" s="9"/>
      <c r="G8" s="9"/>
      <c r="H8" s="9"/>
      <c r="I8" s="9"/>
    </row>
    <row r="9" spans="2:9" ht="12.75">
      <c r="B9" t="s">
        <v>0</v>
      </c>
      <c r="D9" s="10">
        <v>120000</v>
      </c>
      <c r="E9" s="10"/>
      <c r="F9" s="10"/>
      <c r="G9" s="10"/>
      <c r="H9" s="10"/>
      <c r="I9" s="10"/>
    </row>
    <row r="10" spans="2:9" ht="12.75">
      <c r="B10" t="s">
        <v>1</v>
      </c>
      <c r="D10" s="10">
        <v>35000</v>
      </c>
      <c r="E10" s="10"/>
      <c r="F10" s="10"/>
      <c r="G10" s="10"/>
      <c r="H10" s="10"/>
      <c r="I10" s="10"/>
    </row>
    <row r="11" spans="2:9" ht="12.75">
      <c r="B11" t="s">
        <v>2</v>
      </c>
      <c r="D11" s="10">
        <v>20000</v>
      </c>
      <c r="E11" s="10"/>
      <c r="F11" s="10"/>
      <c r="G11" s="10"/>
      <c r="H11" s="10"/>
      <c r="I11" s="10"/>
    </row>
    <row r="12" spans="2:9" ht="12.75">
      <c r="B12" t="s">
        <v>3</v>
      </c>
      <c r="D12" s="10">
        <v>15000</v>
      </c>
      <c r="E12" s="10"/>
      <c r="F12" s="10"/>
      <c r="G12" s="10"/>
      <c r="H12" s="10"/>
      <c r="I12" s="10"/>
    </row>
    <row r="13" spans="3:9" ht="12.75">
      <c r="C13" s="1" t="s">
        <v>4</v>
      </c>
      <c r="D13" s="10">
        <f>SUM(D9:D12)</f>
        <v>190000</v>
      </c>
      <c r="E13" s="10"/>
      <c r="F13" s="10"/>
      <c r="G13" s="10"/>
      <c r="H13" s="10"/>
      <c r="I13" s="10"/>
    </row>
    <row r="14" spans="2:9" ht="12.75">
      <c r="B14" s="29" t="s">
        <v>21</v>
      </c>
      <c r="C14" s="1"/>
      <c r="D14" s="10"/>
      <c r="E14" s="10"/>
      <c r="F14" s="10"/>
      <c r="G14" s="10"/>
      <c r="H14" s="10"/>
      <c r="I14" s="10"/>
    </row>
    <row r="15" spans="2:9" ht="12.75">
      <c r="B15" t="s">
        <v>23</v>
      </c>
      <c r="D15" s="10">
        <v>15000</v>
      </c>
      <c r="E15" s="10"/>
      <c r="F15" s="10"/>
      <c r="G15" s="10"/>
      <c r="H15" s="10"/>
      <c r="I15" s="10"/>
    </row>
    <row r="16" spans="2:9" ht="12.75">
      <c r="B16" t="s">
        <v>24</v>
      </c>
      <c r="D16" s="10">
        <v>45000</v>
      </c>
      <c r="E16" s="10"/>
      <c r="F16" s="10"/>
      <c r="G16" s="10"/>
      <c r="H16" s="10"/>
      <c r="I16" s="10"/>
    </row>
    <row r="17" spans="2:9" ht="12.75">
      <c r="B17" t="s">
        <v>25</v>
      </c>
      <c r="D17" s="10">
        <v>8000</v>
      </c>
      <c r="E17" s="10"/>
      <c r="F17" s="10"/>
      <c r="G17" s="10"/>
      <c r="H17" s="10"/>
      <c r="I17" s="10"/>
    </row>
    <row r="18" spans="2:9" ht="12.75">
      <c r="B18" t="s">
        <v>26</v>
      </c>
      <c r="D18" s="10">
        <v>20000</v>
      </c>
      <c r="E18" s="10"/>
      <c r="F18" s="10"/>
      <c r="G18" s="10"/>
      <c r="H18" s="10"/>
      <c r="I18" s="10"/>
    </row>
    <row r="19" spans="2:9" ht="12.75">
      <c r="B19" t="s">
        <v>27</v>
      </c>
      <c r="D19" s="10">
        <v>5000</v>
      </c>
      <c r="E19" s="10"/>
      <c r="F19" s="10"/>
      <c r="G19" s="10"/>
      <c r="H19" s="10"/>
      <c r="I19" s="10"/>
    </row>
    <row r="20" spans="3:9" ht="12.75">
      <c r="C20" s="1" t="s">
        <v>4</v>
      </c>
      <c r="D20" s="10">
        <f>SUM(D15:D19)</f>
        <v>93000</v>
      </c>
      <c r="E20" s="10"/>
      <c r="F20" s="10"/>
      <c r="G20" s="10"/>
      <c r="H20" s="10"/>
      <c r="I20" s="10"/>
    </row>
    <row r="21" spans="2:9" ht="12.75">
      <c r="B21" s="29" t="s">
        <v>22</v>
      </c>
      <c r="C21" s="1"/>
      <c r="D21" s="10"/>
      <c r="E21" s="10"/>
      <c r="F21" s="10"/>
      <c r="G21" s="10"/>
      <c r="H21" s="10"/>
      <c r="I21" s="10"/>
    </row>
    <row r="22" spans="2:15" ht="12.75">
      <c r="B22" t="s">
        <v>30</v>
      </c>
      <c r="C22" s="1"/>
      <c r="D22" s="10">
        <v>35000</v>
      </c>
      <c r="E22" s="10"/>
      <c r="F22" s="10"/>
      <c r="G22" s="10"/>
      <c r="H22" s="10"/>
      <c r="I22" s="10"/>
      <c r="J22" s="10"/>
      <c r="L22" s="22"/>
      <c r="M22" s="22"/>
      <c r="N22" s="22"/>
      <c r="O22" s="22"/>
    </row>
    <row r="23" spans="2:15" ht="12.75">
      <c r="B23" t="s">
        <v>29</v>
      </c>
      <c r="C23" s="1"/>
      <c r="D23" s="10">
        <v>30000</v>
      </c>
      <c r="E23" s="10"/>
      <c r="F23" s="10"/>
      <c r="G23" s="10"/>
      <c r="H23" s="10"/>
      <c r="I23" s="10"/>
      <c r="J23" s="10"/>
      <c r="L23" s="22"/>
      <c r="M23" s="22"/>
      <c r="N23" s="22"/>
      <c r="O23" s="22"/>
    </row>
    <row r="24" spans="3:15" ht="12.75">
      <c r="C24" s="1" t="s">
        <v>4</v>
      </c>
      <c r="D24" s="10">
        <f>SUM(D22:D23)</f>
        <v>65000</v>
      </c>
      <c r="E24" s="10"/>
      <c r="F24" s="10"/>
      <c r="G24" s="10"/>
      <c r="H24" s="10"/>
      <c r="I24" s="10"/>
      <c r="J24" s="10"/>
      <c r="L24" s="22"/>
      <c r="M24" s="22"/>
      <c r="N24" s="22"/>
      <c r="O24" s="22"/>
    </row>
    <row r="25" spans="3:15" ht="12.75">
      <c r="C25" s="1"/>
      <c r="D25" s="10"/>
      <c r="E25" s="10"/>
      <c r="F25" s="10"/>
      <c r="G25" s="10"/>
      <c r="H25" s="10"/>
      <c r="I25" s="10"/>
      <c r="L25" s="22"/>
      <c r="M25" s="22"/>
      <c r="N25" s="22"/>
      <c r="O25" s="22"/>
    </row>
    <row r="26" spans="3:15" ht="12.75">
      <c r="C26" s="1" t="s">
        <v>5</v>
      </c>
      <c r="D26" s="11">
        <f>SUM(D13+D20+D22+D23+D25)</f>
        <v>348000</v>
      </c>
      <c r="E26" s="11"/>
      <c r="F26" s="11"/>
      <c r="G26" s="11"/>
      <c r="H26" s="11"/>
      <c r="I26" s="11"/>
      <c r="J26" s="11"/>
      <c r="L26" s="22"/>
      <c r="M26" s="22"/>
      <c r="N26" s="22"/>
      <c r="O26" s="22"/>
    </row>
    <row r="27" spans="3:15" ht="12.75">
      <c r="C27" s="1"/>
      <c r="D27" s="16"/>
      <c r="L27" s="23"/>
      <c r="M27" s="23"/>
      <c r="N27" s="23"/>
      <c r="O27" s="23"/>
    </row>
    <row r="28" spans="7:15" ht="12.75">
      <c r="G28" s="11"/>
      <c r="H28" s="11"/>
      <c r="I28" s="11"/>
      <c r="J28" s="11"/>
      <c r="L28" s="23"/>
      <c r="M28" s="23"/>
      <c r="N28" s="23"/>
      <c r="O28" s="23"/>
    </row>
    <row r="30" ht="12.75">
      <c r="B30" s="10"/>
    </row>
    <row r="34" ht="12.75">
      <c r="B34" s="1"/>
    </row>
    <row r="36" spans="2:10" ht="12.75">
      <c r="B36" s="12"/>
      <c r="D36" s="10"/>
      <c r="E36" s="10"/>
      <c r="F36" s="10"/>
      <c r="G36" s="10"/>
      <c r="H36" s="10"/>
      <c r="I36" s="10"/>
      <c r="J36" s="10"/>
    </row>
  </sheetData>
  <printOptions/>
  <pageMargins left="0.5" right="0.5" top="1" bottom="0.75" header="0.5" footer="0.5"/>
  <pageSetup fitToHeight="1" fitToWidth="1" horizontalDpi="200" verticalDpi="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63"/>
  <sheetViews>
    <sheetView workbookViewId="0" topLeftCell="A1">
      <selection activeCell="K3" sqref="K3"/>
    </sheetView>
  </sheetViews>
  <sheetFormatPr defaultColWidth="9.140625" defaultRowHeight="12.75"/>
  <cols>
    <col min="4" max="4" width="12.00390625" style="0" customWidth="1"/>
    <col min="5" max="6" width="9.7109375" style="0" customWidth="1"/>
    <col min="7" max="7" width="10.8515625" style="0" bestFit="1" customWidth="1"/>
    <col min="8" max="8" width="10.7109375" style="0" customWidth="1"/>
    <col min="9" max="9" width="10.8515625" style="0" customWidth="1"/>
    <col min="11" max="11" width="9.57421875" style="0" bestFit="1" customWidth="1"/>
  </cols>
  <sheetData>
    <row r="1" spans="1:5" ht="15">
      <c r="A1" s="38"/>
      <c r="B1" s="38"/>
      <c r="C1" s="38"/>
      <c r="D1" s="38"/>
      <c r="E1" s="38"/>
    </row>
    <row r="2" spans="1:11" ht="18.75">
      <c r="A2" s="40" t="s">
        <v>45</v>
      </c>
      <c r="B2" s="40"/>
      <c r="C2" s="40"/>
      <c r="D2" s="40"/>
      <c r="E2" s="40"/>
      <c r="K2" s="39" t="s">
        <v>53</v>
      </c>
    </row>
    <row r="4" spans="1:4" ht="15">
      <c r="A4" s="39" t="s">
        <v>44</v>
      </c>
      <c r="B4" s="39"/>
      <c r="C4" s="39"/>
      <c r="D4" s="39"/>
    </row>
    <row r="5" spans="1:4" ht="15">
      <c r="A5" s="39"/>
      <c r="B5" s="39"/>
      <c r="C5" s="39"/>
      <c r="D5" s="39"/>
    </row>
    <row r="6" spans="1:13" ht="12.75">
      <c r="A6" s="1" t="s">
        <v>46</v>
      </c>
      <c r="E6" s="6"/>
      <c r="F6" s="1"/>
      <c r="G6" s="6"/>
      <c r="H6" s="1" t="s">
        <v>47</v>
      </c>
      <c r="L6" s="6"/>
      <c r="M6" s="1"/>
    </row>
    <row r="7" spans="1:13" ht="12.75">
      <c r="A7" s="1"/>
      <c r="E7" s="6"/>
      <c r="F7" s="1"/>
      <c r="G7" s="6"/>
      <c r="L7" s="6"/>
      <c r="M7" s="1"/>
    </row>
    <row r="8" spans="1:12" ht="12.75">
      <c r="A8" s="2" t="s">
        <v>6</v>
      </c>
      <c r="E8" s="13">
        <v>190000</v>
      </c>
      <c r="G8" s="13"/>
      <c r="H8" s="2" t="s">
        <v>6</v>
      </c>
      <c r="L8" s="13">
        <v>158000</v>
      </c>
    </row>
    <row r="9" spans="5:12" ht="12.75">
      <c r="E9" s="3"/>
      <c r="G9" s="3"/>
      <c r="L9" s="3"/>
    </row>
    <row r="10" spans="1:13" ht="12.75">
      <c r="A10" t="s">
        <v>9</v>
      </c>
      <c r="E10" s="10">
        <f>+$E$8*F10</f>
        <v>60800</v>
      </c>
      <c r="F10" s="7">
        <f>+F33</f>
        <v>0.32</v>
      </c>
      <c r="G10" s="10"/>
      <c r="H10" t="s">
        <v>9</v>
      </c>
      <c r="L10" s="10">
        <f>+$L$8*M10</f>
        <v>46131.38686131386</v>
      </c>
      <c r="M10" s="7">
        <f>+M33</f>
        <v>0.291970802919708</v>
      </c>
    </row>
    <row r="11" spans="1:13" ht="12.75">
      <c r="A11" t="s">
        <v>10</v>
      </c>
      <c r="E11" s="10">
        <f aca="true" t="shared" si="0" ref="E11:E24">+$E$8*F11</f>
        <v>6333.333333333333</v>
      </c>
      <c r="F11" s="7">
        <f aca="true" t="shared" si="1" ref="F11:F24">+F34</f>
        <v>0.03333333333333333</v>
      </c>
      <c r="G11" s="10"/>
      <c r="H11" t="s">
        <v>10</v>
      </c>
      <c r="L11" s="10">
        <f aca="true" t="shared" si="2" ref="L11:L24">+$L$8*M11</f>
        <v>13839.416058394161</v>
      </c>
      <c r="M11" s="7">
        <f aca="true" t="shared" si="3" ref="M11:M24">+M34</f>
        <v>0.08759124087591241</v>
      </c>
    </row>
    <row r="12" spans="1:13" ht="12.75">
      <c r="A12" t="s">
        <v>13</v>
      </c>
      <c r="E12" s="10">
        <f t="shared" si="0"/>
        <v>3800</v>
      </c>
      <c r="F12" s="7">
        <f t="shared" si="1"/>
        <v>0.02</v>
      </c>
      <c r="G12" s="10"/>
      <c r="H12" t="s">
        <v>13</v>
      </c>
      <c r="L12" s="10">
        <f t="shared" si="2"/>
        <v>2306.5693430656934</v>
      </c>
      <c r="M12" s="7">
        <f t="shared" si="3"/>
        <v>0.014598540145985401</v>
      </c>
    </row>
    <row r="13" spans="1:13" ht="12.75">
      <c r="A13" t="s">
        <v>50</v>
      </c>
      <c r="E13" s="10">
        <f t="shared" si="0"/>
        <v>2533.3333333333335</v>
      </c>
      <c r="F13" s="7">
        <f t="shared" si="1"/>
        <v>0.013333333333333334</v>
      </c>
      <c r="G13" s="10"/>
      <c r="H13" t="s">
        <v>50</v>
      </c>
      <c r="L13" s="10">
        <f t="shared" si="2"/>
        <v>1153.2846715328467</v>
      </c>
      <c r="M13" s="7">
        <f t="shared" si="3"/>
        <v>0.0072992700729927005</v>
      </c>
    </row>
    <row r="14" spans="1:13" ht="12.75">
      <c r="A14" t="s">
        <v>37</v>
      </c>
      <c r="E14" s="10">
        <f t="shared" si="0"/>
        <v>2533.3333333333335</v>
      </c>
      <c r="F14" s="7">
        <f t="shared" si="1"/>
        <v>0.013333333333333334</v>
      </c>
      <c r="G14" s="10"/>
      <c r="H14" t="s">
        <v>37</v>
      </c>
      <c r="L14" s="10">
        <f t="shared" si="2"/>
        <v>1153.2846715328467</v>
      </c>
      <c r="M14" s="7">
        <f t="shared" si="3"/>
        <v>0.0072992700729927005</v>
      </c>
    </row>
    <row r="15" spans="1:13" ht="12.75">
      <c r="A15" t="s">
        <v>11</v>
      </c>
      <c r="E15" s="10">
        <f t="shared" si="0"/>
        <v>63333.33333333333</v>
      </c>
      <c r="F15" s="7">
        <f t="shared" si="1"/>
        <v>0.3333333333333333</v>
      </c>
      <c r="G15" s="10"/>
      <c r="H15" t="s">
        <v>11</v>
      </c>
      <c r="L15" s="10">
        <f t="shared" si="2"/>
        <v>55357.664233576645</v>
      </c>
      <c r="M15" s="7">
        <f t="shared" si="3"/>
        <v>0.35036496350364965</v>
      </c>
    </row>
    <row r="16" spans="1:13" ht="12.75">
      <c r="A16" t="s">
        <v>38</v>
      </c>
      <c r="E16" s="10">
        <f t="shared" si="0"/>
        <v>6333.333333333333</v>
      </c>
      <c r="F16" s="7">
        <f t="shared" si="1"/>
        <v>0.03333333333333333</v>
      </c>
      <c r="G16" s="10"/>
      <c r="H16" t="s">
        <v>38</v>
      </c>
      <c r="L16" s="10">
        <f t="shared" si="2"/>
        <v>9226.277372262773</v>
      </c>
      <c r="M16" s="7">
        <f t="shared" si="3"/>
        <v>0.058394160583941604</v>
      </c>
    </row>
    <row r="17" spans="1:13" ht="12.75">
      <c r="A17" t="s">
        <v>39</v>
      </c>
      <c r="E17" s="10">
        <f t="shared" si="0"/>
        <v>10133.333333333334</v>
      </c>
      <c r="F17" s="7">
        <f t="shared" si="1"/>
        <v>0.05333333333333334</v>
      </c>
      <c r="G17" s="10"/>
      <c r="H17" t="s">
        <v>39</v>
      </c>
      <c r="L17" s="10">
        <f t="shared" si="2"/>
        <v>6919.708029197081</v>
      </c>
      <c r="M17" s="7">
        <f t="shared" si="3"/>
        <v>0.043795620437956206</v>
      </c>
    </row>
    <row r="18" spans="1:13" ht="12.75">
      <c r="A18" t="s">
        <v>40</v>
      </c>
      <c r="E18" s="10">
        <f t="shared" si="0"/>
        <v>7600</v>
      </c>
      <c r="F18" s="7">
        <f t="shared" si="1"/>
        <v>0.04</v>
      </c>
      <c r="G18" s="10"/>
      <c r="H18" t="s">
        <v>40</v>
      </c>
      <c r="L18" s="10">
        <f t="shared" si="2"/>
        <v>2306.5693430656934</v>
      </c>
      <c r="M18" s="7">
        <f t="shared" si="3"/>
        <v>0.014598540145985401</v>
      </c>
    </row>
    <row r="19" spans="1:13" ht="12.75">
      <c r="A19" t="s">
        <v>16</v>
      </c>
      <c r="E19" s="10">
        <f t="shared" si="0"/>
        <v>3800</v>
      </c>
      <c r="F19" s="7">
        <f t="shared" si="1"/>
        <v>0.02</v>
      </c>
      <c r="G19" s="10"/>
      <c r="H19" t="s">
        <v>16</v>
      </c>
      <c r="L19" s="10">
        <f t="shared" si="2"/>
        <v>6919.708029197081</v>
      </c>
      <c r="M19" s="7">
        <f t="shared" si="3"/>
        <v>0.043795620437956206</v>
      </c>
    </row>
    <row r="20" spans="1:13" ht="12.75">
      <c r="A20" t="s">
        <v>17</v>
      </c>
      <c r="E20" s="10">
        <f t="shared" si="0"/>
        <v>3800</v>
      </c>
      <c r="F20" s="7">
        <f t="shared" si="1"/>
        <v>0.02</v>
      </c>
      <c r="G20" s="10"/>
      <c r="H20" t="s">
        <v>17</v>
      </c>
      <c r="L20" s="10">
        <f t="shared" si="2"/>
        <v>2306.5693430656934</v>
      </c>
      <c r="M20" s="7">
        <f t="shared" si="3"/>
        <v>0.014598540145985401</v>
      </c>
    </row>
    <row r="21" spans="1:13" ht="12.75">
      <c r="A21" t="s">
        <v>12</v>
      </c>
      <c r="E21" s="10">
        <f t="shared" si="0"/>
        <v>12666.666666666666</v>
      </c>
      <c r="F21" s="7">
        <f t="shared" si="1"/>
        <v>0.06666666666666667</v>
      </c>
      <c r="G21" s="10"/>
      <c r="H21" t="s">
        <v>12</v>
      </c>
      <c r="L21" s="10">
        <f t="shared" si="2"/>
        <v>4613.138686131387</v>
      </c>
      <c r="M21" s="7">
        <f t="shared" si="3"/>
        <v>0.029197080291970802</v>
      </c>
    </row>
    <row r="22" spans="1:13" ht="12.75">
      <c r="A22" t="s">
        <v>14</v>
      </c>
      <c r="E22" s="10">
        <f t="shared" si="0"/>
        <v>0</v>
      </c>
      <c r="F22" s="7">
        <f t="shared" si="1"/>
        <v>0</v>
      </c>
      <c r="G22" s="10"/>
      <c r="H22" t="s">
        <v>14</v>
      </c>
      <c r="L22" s="10">
        <f t="shared" si="2"/>
        <v>1153.2846715328467</v>
      </c>
      <c r="M22" s="7">
        <f t="shared" si="3"/>
        <v>0.0072992700729927005</v>
      </c>
    </row>
    <row r="23" spans="1:13" ht="12.75">
      <c r="A23" t="s">
        <v>15</v>
      </c>
      <c r="E23" s="10">
        <f t="shared" si="0"/>
        <v>0</v>
      </c>
      <c r="F23" s="7">
        <f t="shared" si="1"/>
        <v>0</v>
      </c>
      <c r="G23" s="10"/>
      <c r="H23" t="s">
        <v>15</v>
      </c>
      <c r="L23" s="10">
        <f t="shared" si="2"/>
        <v>2306.5693430656934</v>
      </c>
      <c r="M23" s="7">
        <f t="shared" si="3"/>
        <v>0.014598540145985401</v>
      </c>
    </row>
    <row r="24" spans="1:13" ht="12.75">
      <c r="A24" t="s">
        <v>41</v>
      </c>
      <c r="E24" s="10">
        <f t="shared" si="0"/>
        <v>6333.333333333333</v>
      </c>
      <c r="F24" s="7">
        <f t="shared" si="1"/>
        <v>0.03333333333333333</v>
      </c>
      <c r="G24" s="10"/>
      <c r="H24" t="s">
        <v>41</v>
      </c>
      <c r="L24" s="10">
        <f t="shared" si="2"/>
        <v>2306.5693430656934</v>
      </c>
      <c r="M24" s="7">
        <f t="shared" si="3"/>
        <v>0.014598540145985401</v>
      </c>
    </row>
    <row r="25" spans="5:12" ht="12.75">
      <c r="E25" s="3"/>
      <c r="G25" s="3"/>
      <c r="L25" s="3"/>
    </row>
    <row r="26" spans="5:13" ht="12.75">
      <c r="E26" s="10">
        <f>SUM(E10:E25)</f>
        <v>190000</v>
      </c>
      <c r="F26" s="7">
        <f>SUM(F10:F25)</f>
        <v>1</v>
      </c>
      <c r="G26" s="10"/>
      <c r="L26" s="10">
        <f>SUM(L10:L25)</f>
        <v>158000.00000000003</v>
      </c>
      <c r="M26" s="7">
        <f>SUM(M10:M25)</f>
        <v>0.9999999999999999</v>
      </c>
    </row>
    <row r="27" ht="12.75">
      <c r="G27" s="4"/>
    </row>
    <row r="30" spans="1:13" ht="12.75">
      <c r="A30" s="2" t="s">
        <v>35</v>
      </c>
      <c r="F30" s="28" t="s">
        <v>18</v>
      </c>
      <c r="H30" s="2" t="s">
        <v>36</v>
      </c>
      <c r="M30" s="28" t="s">
        <v>18</v>
      </c>
    </row>
    <row r="31" spans="1:13" ht="12.75">
      <c r="A31" s="1"/>
      <c r="F31" s="28" t="s">
        <v>19</v>
      </c>
      <c r="H31" s="1"/>
      <c r="M31" s="28" t="s">
        <v>19</v>
      </c>
    </row>
    <row r="32" spans="1:8" ht="12.75">
      <c r="A32" s="1"/>
      <c r="H32" s="1"/>
    </row>
    <row r="33" spans="1:13" ht="12.75">
      <c r="A33" t="s">
        <v>9</v>
      </c>
      <c r="E33" s="3">
        <v>2400</v>
      </c>
      <c r="F33" s="7">
        <f>+E33/$E$48</f>
        <v>0.32</v>
      </c>
      <c r="H33" t="s">
        <v>9</v>
      </c>
      <c r="L33" s="3">
        <v>1000</v>
      </c>
      <c r="M33" s="7">
        <f>+L33/$L$48</f>
        <v>0.291970802919708</v>
      </c>
    </row>
    <row r="34" spans="1:13" ht="12.75">
      <c r="A34" t="s">
        <v>10</v>
      </c>
      <c r="E34" s="3">
        <v>250</v>
      </c>
      <c r="F34" s="7">
        <f aca="true" t="shared" si="4" ref="F34:F47">+E34/$E$48</f>
        <v>0.03333333333333333</v>
      </c>
      <c r="H34" t="s">
        <v>10</v>
      </c>
      <c r="L34" s="3">
        <v>300</v>
      </c>
      <c r="M34" s="7">
        <f aca="true" t="shared" si="5" ref="M34:M47">+L34/$L$48</f>
        <v>0.08759124087591241</v>
      </c>
    </row>
    <row r="35" spans="1:13" ht="12.75">
      <c r="A35" t="s">
        <v>13</v>
      </c>
      <c r="E35" s="3">
        <v>150</v>
      </c>
      <c r="F35" s="7">
        <f t="shared" si="4"/>
        <v>0.02</v>
      </c>
      <c r="G35" s="5"/>
      <c r="H35" t="s">
        <v>13</v>
      </c>
      <c r="L35" s="3">
        <v>50</v>
      </c>
      <c r="M35" s="7">
        <f t="shared" si="5"/>
        <v>0.014598540145985401</v>
      </c>
    </row>
    <row r="36" spans="1:13" ht="12.75">
      <c r="A36" t="s">
        <v>50</v>
      </c>
      <c r="E36" s="3">
        <v>100</v>
      </c>
      <c r="F36" s="7">
        <f t="shared" si="4"/>
        <v>0.013333333333333334</v>
      </c>
      <c r="G36" s="5"/>
      <c r="H36" t="s">
        <v>50</v>
      </c>
      <c r="L36" s="3">
        <v>25</v>
      </c>
      <c r="M36" s="7">
        <f t="shared" si="5"/>
        <v>0.0072992700729927005</v>
      </c>
    </row>
    <row r="37" spans="1:13" ht="12.75">
      <c r="A37" t="s">
        <v>37</v>
      </c>
      <c r="E37" s="3">
        <v>100</v>
      </c>
      <c r="F37" s="7">
        <f t="shared" si="4"/>
        <v>0.013333333333333334</v>
      </c>
      <c r="G37" s="15"/>
      <c r="H37" t="s">
        <v>37</v>
      </c>
      <c r="L37" s="3">
        <v>25</v>
      </c>
      <c r="M37" s="7">
        <f t="shared" si="5"/>
        <v>0.0072992700729927005</v>
      </c>
    </row>
    <row r="38" spans="1:13" ht="12.75">
      <c r="A38" t="s">
        <v>11</v>
      </c>
      <c r="E38" s="3">
        <v>2500</v>
      </c>
      <c r="F38" s="7">
        <f t="shared" si="4"/>
        <v>0.3333333333333333</v>
      </c>
      <c r="H38" t="s">
        <v>11</v>
      </c>
      <c r="L38" s="3">
        <v>1200</v>
      </c>
      <c r="M38" s="7">
        <f t="shared" si="5"/>
        <v>0.35036496350364965</v>
      </c>
    </row>
    <row r="39" spans="1:13" ht="12.75">
      <c r="A39" t="s">
        <v>38</v>
      </c>
      <c r="E39" s="3">
        <v>250</v>
      </c>
      <c r="F39" s="7">
        <f t="shared" si="4"/>
        <v>0.03333333333333333</v>
      </c>
      <c r="H39" t="s">
        <v>38</v>
      </c>
      <c r="L39" s="3">
        <v>200</v>
      </c>
      <c r="M39" s="7">
        <f t="shared" si="5"/>
        <v>0.058394160583941604</v>
      </c>
    </row>
    <row r="40" spans="1:13" ht="12.75">
      <c r="A40" t="s">
        <v>39</v>
      </c>
      <c r="E40" s="3">
        <v>400</v>
      </c>
      <c r="F40" s="7">
        <f t="shared" si="4"/>
        <v>0.05333333333333334</v>
      </c>
      <c r="H40" t="s">
        <v>39</v>
      </c>
      <c r="L40" s="3">
        <v>150</v>
      </c>
      <c r="M40" s="7">
        <f t="shared" si="5"/>
        <v>0.043795620437956206</v>
      </c>
    </row>
    <row r="41" spans="1:13" ht="12.75">
      <c r="A41" t="s">
        <v>40</v>
      </c>
      <c r="E41" s="3">
        <v>300</v>
      </c>
      <c r="F41" s="7">
        <f t="shared" si="4"/>
        <v>0.04</v>
      </c>
      <c r="H41" t="s">
        <v>40</v>
      </c>
      <c r="L41" s="3">
        <v>50</v>
      </c>
      <c r="M41" s="7">
        <f t="shared" si="5"/>
        <v>0.014598540145985401</v>
      </c>
    </row>
    <row r="42" spans="1:13" ht="12.75">
      <c r="A42" t="s">
        <v>16</v>
      </c>
      <c r="E42" s="3">
        <v>150</v>
      </c>
      <c r="F42" s="7">
        <f t="shared" si="4"/>
        <v>0.02</v>
      </c>
      <c r="H42" t="s">
        <v>16</v>
      </c>
      <c r="L42" s="3">
        <v>150</v>
      </c>
      <c r="M42" s="7">
        <f t="shared" si="5"/>
        <v>0.043795620437956206</v>
      </c>
    </row>
    <row r="43" spans="1:13" ht="12.75">
      <c r="A43" t="s">
        <v>17</v>
      </c>
      <c r="E43" s="3">
        <v>150</v>
      </c>
      <c r="F43" s="7">
        <f t="shared" si="4"/>
        <v>0.02</v>
      </c>
      <c r="H43" t="s">
        <v>17</v>
      </c>
      <c r="L43" s="3">
        <v>50</v>
      </c>
      <c r="M43" s="7">
        <f t="shared" si="5"/>
        <v>0.014598540145985401</v>
      </c>
    </row>
    <row r="44" spans="1:13" ht="12.75">
      <c r="A44" t="s">
        <v>12</v>
      </c>
      <c r="E44" s="3">
        <v>500</v>
      </c>
      <c r="F44" s="7">
        <f t="shared" si="4"/>
        <v>0.06666666666666667</v>
      </c>
      <c r="H44" t="s">
        <v>12</v>
      </c>
      <c r="L44" s="3">
        <v>100</v>
      </c>
      <c r="M44" s="7">
        <f t="shared" si="5"/>
        <v>0.029197080291970802</v>
      </c>
    </row>
    <row r="45" spans="1:13" ht="12.75">
      <c r="A45" t="s">
        <v>14</v>
      </c>
      <c r="E45" s="3">
        <v>0</v>
      </c>
      <c r="F45" s="7">
        <f t="shared" si="4"/>
        <v>0</v>
      </c>
      <c r="H45" t="s">
        <v>14</v>
      </c>
      <c r="L45" s="3">
        <v>25</v>
      </c>
      <c r="M45" s="7">
        <f t="shared" si="5"/>
        <v>0.0072992700729927005</v>
      </c>
    </row>
    <row r="46" spans="1:13" ht="12.75">
      <c r="A46" t="s">
        <v>15</v>
      </c>
      <c r="E46" s="3">
        <v>0</v>
      </c>
      <c r="F46" s="7">
        <f t="shared" si="4"/>
        <v>0</v>
      </c>
      <c r="H46" t="s">
        <v>15</v>
      </c>
      <c r="L46" s="3">
        <v>50</v>
      </c>
      <c r="M46" s="7">
        <f t="shared" si="5"/>
        <v>0.014598540145985401</v>
      </c>
    </row>
    <row r="47" spans="1:13" ht="12.75">
      <c r="A47" t="s">
        <v>41</v>
      </c>
      <c r="E47" s="3">
        <v>250</v>
      </c>
      <c r="F47" s="7">
        <f t="shared" si="4"/>
        <v>0.03333333333333333</v>
      </c>
      <c r="H47" t="s">
        <v>41</v>
      </c>
      <c r="L47" s="3">
        <v>50</v>
      </c>
      <c r="M47" s="7">
        <f t="shared" si="5"/>
        <v>0.014598540145985401</v>
      </c>
    </row>
    <row r="48" spans="5:13" ht="12.75">
      <c r="E48" s="3">
        <f>SUM(E33:E47)</f>
        <v>7500</v>
      </c>
      <c r="F48" s="14">
        <f>SUM(F33:F47)</f>
        <v>1</v>
      </c>
      <c r="L48" s="3">
        <f>SUM(L33:L47)</f>
        <v>3425</v>
      </c>
      <c r="M48" s="14">
        <f>SUM(M33:M47)</f>
        <v>0.9999999999999999</v>
      </c>
    </row>
    <row r="49" spans="9:11" ht="12.75">
      <c r="I49" s="4"/>
      <c r="K49" s="4"/>
    </row>
    <row r="50" spans="9:11" ht="12.75">
      <c r="I50" s="4"/>
      <c r="K50" s="4"/>
    </row>
    <row r="51" spans="9:11" ht="12.75">
      <c r="I51" s="4"/>
      <c r="K51" s="4"/>
    </row>
    <row r="52" ht="12.75">
      <c r="I52" s="4"/>
    </row>
    <row r="53" spans="5:9" ht="12.75">
      <c r="E53" s="3"/>
      <c r="G53" s="4"/>
      <c r="I53" s="4"/>
    </row>
    <row r="54" spans="5:9" ht="12.75">
      <c r="E54" s="4"/>
      <c r="G54" s="4"/>
      <c r="I54" s="4"/>
    </row>
    <row r="55" spans="5:9" ht="12.75">
      <c r="E55" s="4"/>
      <c r="G55" s="4"/>
      <c r="I55" s="4"/>
    </row>
    <row r="56" spans="5:9" ht="12.75">
      <c r="E56" s="4"/>
      <c r="G56" s="4"/>
      <c r="I56" s="4"/>
    </row>
    <row r="57" spans="5:9" ht="12.75">
      <c r="E57" s="4"/>
      <c r="G57" s="4"/>
      <c r="I57" s="4"/>
    </row>
    <row r="58" spans="5:9" ht="12.75">
      <c r="E58" s="4"/>
      <c r="G58" s="4"/>
      <c r="I58" s="4"/>
    </row>
    <row r="59" spans="5:9" ht="12.75">
      <c r="E59" s="4"/>
      <c r="G59" s="4"/>
      <c r="I59" s="4"/>
    </row>
    <row r="60" spans="5:9" ht="12.75">
      <c r="E60" s="4"/>
      <c r="G60" s="4"/>
      <c r="H60" s="7"/>
      <c r="I60" s="4"/>
    </row>
    <row r="61" spans="5:9" ht="12.75">
      <c r="E61" s="4"/>
      <c r="I61" s="4"/>
    </row>
    <row r="63" ht="12.75">
      <c r="G63" s="3"/>
    </row>
  </sheetData>
  <printOptions horizontalCentered="1"/>
  <pageMargins left="0.5" right="0.5" top="1.25" bottom="0.75" header="0.25" footer="0.5"/>
  <pageSetup fitToHeight="1" fitToWidth="1" horizontalDpi="200" verticalDpi="2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N49"/>
  <sheetViews>
    <sheetView zoomScaleSheetLayoutView="75" workbookViewId="0" topLeftCell="A1">
      <selection activeCell="J3" sqref="J3"/>
    </sheetView>
  </sheetViews>
  <sheetFormatPr defaultColWidth="9.140625" defaultRowHeight="12.75"/>
  <cols>
    <col min="1" max="1" width="30.7109375" style="0" customWidth="1"/>
    <col min="2" max="3" width="10.7109375" style="0" customWidth="1"/>
    <col min="4" max="4" width="13.421875" style="0" customWidth="1"/>
    <col min="5" max="5" width="10.7109375" style="0" customWidth="1"/>
    <col min="6" max="6" width="10.57421875" style="0" customWidth="1"/>
    <col min="7" max="8" width="10.7109375" style="0" customWidth="1"/>
    <col min="9" max="9" width="12.00390625" style="0" customWidth="1"/>
    <col min="10" max="10" width="11.7109375" style="0" customWidth="1"/>
    <col min="11" max="11" width="11.57421875" style="0" customWidth="1"/>
    <col min="12" max="12" width="13.421875" style="0" customWidth="1"/>
    <col min="13" max="13" width="11.7109375" style="0" customWidth="1"/>
    <col min="14" max="14" width="11.57421875" style="0" customWidth="1"/>
  </cols>
  <sheetData>
    <row r="1" spans="1:11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>
      <c r="A2" s="42" t="s">
        <v>48</v>
      </c>
      <c r="B2" s="42"/>
      <c r="C2" s="41"/>
      <c r="D2" s="41"/>
      <c r="E2" s="41"/>
      <c r="F2" s="41"/>
      <c r="G2" s="41"/>
      <c r="H2" s="41"/>
      <c r="I2" s="41"/>
      <c r="J2" s="36" t="s">
        <v>55</v>
      </c>
      <c r="K2" s="41"/>
    </row>
    <row r="3" spans="1:11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36" t="s">
        <v>54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6" spans="2:13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8" spans="1:10" ht="25.5">
      <c r="A8" s="17" t="s">
        <v>7</v>
      </c>
      <c r="B8" s="25" t="s">
        <v>33</v>
      </c>
      <c r="C8" s="18" t="s">
        <v>24</v>
      </c>
      <c r="D8" s="18" t="s">
        <v>32</v>
      </c>
      <c r="E8" s="18" t="s">
        <v>26</v>
      </c>
      <c r="F8" s="25" t="s">
        <v>27</v>
      </c>
      <c r="G8" s="25" t="s">
        <v>28</v>
      </c>
      <c r="H8" s="25" t="s">
        <v>29</v>
      </c>
      <c r="I8" s="18" t="s">
        <v>5</v>
      </c>
      <c r="J8" s="19" t="s">
        <v>7</v>
      </c>
    </row>
    <row r="9" spans="1:10" ht="12.75">
      <c r="A9" s="20" t="str">
        <f>+'Cost allocation A'!A10</f>
        <v>WIA Adult &amp; Dislocated Worker</v>
      </c>
      <c r="B9" s="21">
        <f>+'shared costs'!D$15*'Cost allocation A'!M33</f>
        <v>4379.56204379562</v>
      </c>
      <c r="C9" s="21">
        <f>+'shared costs'!D$16*'Cost allocation A'!M33</f>
        <v>13138.68613138686</v>
      </c>
      <c r="D9" s="21">
        <f>+'shared costs'!D$17*'Cost allocation A'!M33</f>
        <v>2335.766423357664</v>
      </c>
      <c r="E9" s="21">
        <f>+'shared costs'!D$18*'Cost allocation A'!M33</f>
        <v>5839.41605839416</v>
      </c>
      <c r="F9" s="26">
        <f>+'shared costs'!D$19*'Cost allocation A'!M33</f>
        <v>1459.85401459854</v>
      </c>
      <c r="G9" s="26">
        <f>+'shared costs'!D$22*'Cost allocation A'!M33</f>
        <v>10218.97810218978</v>
      </c>
      <c r="H9" s="26">
        <f>+'shared costs'!D$23*'Cost allocation A'!M33</f>
        <v>8759.12408759124</v>
      </c>
      <c r="I9" s="21">
        <f>SUM(B9:H9)</f>
        <v>46131.38686131387</v>
      </c>
      <c r="J9" s="21">
        <f>+'Cost allocation A'!L10</f>
        <v>46131.38686131386</v>
      </c>
    </row>
    <row r="10" spans="1:10" ht="12.75">
      <c r="A10" s="20" t="str">
        <f>+'Cost allocation A'!A11</f>
        <v>WIA Youth</v>
      </c>
      <c r="B10" s="21">
        <f>+'shared costs'!D$15*'Cost allocation A'!M34</f>
        <v>1313.8686131386862</v>
      </c>
      <c r="C10" s="21">
        <f>+'shared costs'!D$16*'Cost allocation A'!M34</f>
        <v>3941.6058394160586</v>
      </c>
      <c r="D10" s="21">
        <f>+'shared costs'!D$17*'Cost allocation A'!M34</f>
        <v>700.7299270072994</v>
      </c>
      <c r="E10" s="21">
        <f>+'shared costs'!D$18*'Cost allocation A'!M34</f>
        <v>1751.8248175182482</v>
      </c>
      <c r="F10" s="26">
        <f>+'shared costs'!D$19*'Cost allocation A'!M34</f>
        <v>437.95620437956205</v>
      </c>
      <c r="G10" s="26">
        <f>+'shared costs'!D$22*'Cost allocation A'!M34</f>
        <v>3065.6934306569347</v>
      </c>
      <c r="H10" s="26">
        <f>+'shared costs'!D$23*'Cost allocation A'!M34</f>
        <v>2627.7372262773724</v>
      </c>
      <c r="I10" s="21">
        <f aca="true" t="shared" si="0" ref="I10:I23">SUM(B10:H10)</f>
        <v>13839.41605839416</v>
      </c>
      <c r="J10" s="21">
        <f>+'Cost allocation A'!L11</f>
        <v>13839.416058394161</v>
      </c>
    </row>
    <row r="11" spans="1:10" ht="12.75">
      <c r="A11" s="20" t="str">
        <f>+'Cost allocation A'!A12</f>
        <v>Job Corps</v>
      </c>
      <c r="B11" s="21">
        <f>+'shared costs'!D$15*'Cost allocation A'!M35</f>
        <v>218.97810218978103</v>
      </c>
      <c r="C11" s="21">
        <f>+'shared costs'!D$16*'Cost allocation A'!M35</f>
        <v>656.934306569343</v>
      </c>
      <c r="D11" s="21">
        <f>+'shared costs'!D$17*'Cost allocation A'!M35</f>
        <v>116.78832116788321</v>
      </c>
      <c r="E11" s="21">
        <f>+'shared costs'!D$18*'Cost allocation A'!M35</f>
        <v>291.97080291970804</v>
      </c>
      <c r="F11" s="26">
        <f>+'shared costs'!D$19*'Cost allocation A'!M35</f>
        <v>72.99270072992701</v>
      </c>
      <c r="G11" s="26">
        <f>+'shared costs'!D$22*'Cost allocation A'!M35</f>
        <v>510.94890510948903</v>
      </c>
      <c r="H11" s="26">
        <f>+'shared costs'!D$23*'Cost allocation A'!M35</f>
        <v>437.95620437956205</v>
      </c>
      <c r="I11" s="21">
        <f t="shared" si="0"/>
        <v>2306.5693430656934</v>
      </c>
      <c r="J11" s="21">
        <f>+'Cost allocation A'!L12</f>
        <v>2306.5693430656934</v>
      </c>
    </row>
    <row r="12" spans="1:10" ht="12.75">
      <c r="A12" s="20" t="str">
        <f>+'Cost allocation A'!A13</f>
        <v>Native Americans</v>
      </c>
      <c r="B12" s="21">
        <f>+'shared costs'!D$15*'Cost allocation A'!M36</f>
        <v>109.48905109489051</v>
      </c>
      <c r="C12" s="21">
        <f>+'shared costs'!D$16*'Cost allocation A'!M36</f>
        <v>328.4671532846715</v>
      </c>
      <c r="D12" s="21">
        <f>+'shared costs'!D$17*'Cost allocation A'!M36</f>
        <v>58.394160583941606</v>
      </c>
      <c r="E12" s="21">
        <f>+'shared costs'!D$18*'Cost allocation A'!M36</f>
        <v>145.98540145985402</v>
      </c>
      <c r="F12" s="26">
        <f>+'shared costs'!D$19*'Cost allocation A'!M36</f>
        <v>36.496350364963504</v>
      </c>
      <c r="G12" s="26">
        <f>+'shared costs'!D$22*'Cost allocation A'!M36</f>
        <v>255.47445255474452</v>
      </c>
      <c r="H12" s="26">
        <f>+'shared costs'!D$23*'Cost allocation A'!M36</f>
        <v>218.97810218978103</v>
      </c>
      <c r="I12" s="21">
        <f t="shared" si="0"/>
        <v>1153.2846715328467</v>
      </c>
      <c r="J12" s="21">
        <f>+'Cost allocation A'!L13</f>
        <v>1153.2846715328467</v>
      </c>
    </row>
    <row r="13" spans="1:10" ht="12.75">
      <c r="A13" s="20" t="str">
        <f>+'Cost allocation A'!A14</f>
        <v>Migrant &amp; Seasonal Farmworker</v>
      </c>
      <c r="B13" s="21">
        <f>+'shared costs'!D$15*'Cost allocation A'!M37</f>
        <v>109.48905109489051</v>
      </c>
      <c r="C13" s="21">
        <f>+'shared costs'!D$16*'Cost allocation A'!M37</f>
        <v>328.4671532846715</v>
      </c>
      <c r="D13" s="21">
        <f>+'shared costs'!D$17*'Cost allocation A'!M37</f>
        <v>58.394160583941606</v>
      </c>
      <c r="E13" s="21">
        <f>+'shared costs'!D$18*'Cost allocation A'!M37</f>
        <v>145.98540145985402</v>
      </c>
      <c r="F13" s="26">
        <f>+'shared costs'!D$19*'Cost allocation A'!M37</f>
        <v>36.496350364963504</v>
      </c>
      <c r="G13" s="26">
        <f>+'shared costs'!D$22*'Cost allocation A'!M37</f>
        <v>255.47445255474452</v>
      </c>
      <c r="H13" s="26">
        <f>+'shared costs'!D$23*'Cost allocation A'!M37</f>
        <v>218.97810218978103</v>
      </c>
      <c r="I13" s="21">
        <f t="shared" si="0"/>
        <v>1153.2846715328467</v>
      </c>
      <c r="J13" s="21">
        <f>+'Cost allocation A'!L14</f>
        <v>1153.2846715328467</v>
      </c>
    </row>
    <row r="14" spans="1:10" ht="12.75">
      <c r="A14" s="20" t="str">
        <f>+'Cost allocation A'!A15</f>
        <v>Wagner Peyser</v>
      </c>
      <c r="B14" s="21">
        <f>+'shared costs'!D$15*'Cost allocation A'!M38</f>
        <v>5255.474452554745</v>
      </c>
      <c r="C14" s="21">
        <f>+'shared costs'!D$16*'Cost allocation A'!M38</f>
        <v>15766.423357664235</v>
      </c>
      <c r="D14" s="21">
        <f>+'shared costs'!D$17*'Cost allocation A'!M38</f>
        <v>2802.9197080291974</v>
      </c>
      <c r="E14" s="21">
        <f>+'shared costs'!D$18*'Cost allocation A'!M38</f>
        <v>7007.299270072993</v>
      </c>
      <c r="F14" s="26">
        <f>+'shared costs'!D$19*'Cost allocation A'!M38</f>
        <v>1751.8248175182482</v>
      </c>
      <c r="G14" s="26">
        <f>+'shared costs'!D$22*'Cost allocation A'!M38</f>
        <v>12262.773722627739</v>
      </c>
      <c r="H14" s="26">
        <f>+'shared costs'!D$23*'Cost allocation A'!M38</f>
        <v>10510.94890510949</v>
      </c>
      <c r="I14" s="21">
        <f t="shared" si="0"/>
        <v>55357.66423357664</v>
      </c>
      <c r="J14" s="21">
        <f>+'Cost allocation A'!L15</f>
        <v>55357.664233576645</v>
      </c>
    </row>
    <row r="15" spans="1:10" ht="12.75">
      <c r="A15" s="20" t="str">
        <f>+'Cost allocation A'!A16</f>
        <v>Adult Education</v>
      </c>
      <c r="B15" s="21">
        <f>+'shared costs'!D$15*'Cost allocation A'!M39</f>
        <v>875.9124087591241</v>
      </c>
      <c r="C15" s="21">
        <f>+'shared costs'!D$16*'Cost allocation A'!M39</f>
        <v>2627.737226277372</v>
      </c>
      <c r="D15" s="21">
        <f>+'shared costs'!D$17*'Cost allocation A'!M39</f>
        <v>467.15328467153284</v>
      </c>
      <c r="E15" s="21">
        <f>+'shared costs'!D$18*'Cost allocation A'!M39</f>
        <v>1167.8832116788321</v>
      </c>
      <c r="F15" s="26">
        <f>+'shared costs'!D$19*'Cost allocation A'!M39</f>
        <v>291.97080291970804</v>
      </c>
      <c r="G15" s="26">
        <f>+'shared costs'!D$22*'Cost allocation A'!M39</f>
        <v>2043.7956204379561</v>
      </c>
      <c r="H15" s="26">
        <f>+'shared costs'!D$23*'Cost allocation A'!M39</f>
        <v>1751.8248175182482</v>
      </c>
      <c r="I15" s="21">
        <f t="shared" si="0"/>
        <v>9226.277372262773</v>
      </c>
      <c r="J15" s="21">
        <f>+'Cost allocation A'!L16</f>
        <v>9226.277372262773</v>
      </c>
    </row>
    <row r="16" spans="1:10" ht="12.75">
      <c r="A16" s="20" t="str">
        <f>+'Cost allocation A'!A17</f>
        <v>Rehabilitation Services</v>
      </c>
      <c r="B16" s="21">
        <f>+'shared costs'!D$15*'Cost allocation A'!M40</f>
        <v>656.9343065693431</v>
      </c>
      <c r="C16" s="21">
        <f>+'shared costs'!D$16*'Cost allocation A'!M40</f>
        <v>1970.8029197080293</v>
      </c>
      <c r="D16" s="21">
        <f>+'shared costs'!D$17*'Cost allocation A'!M40</f>
        <v>350.3649635036497</v>
      </c>
      <c r="E16" s="21">
        <f>+'shared costs'!D$18*'Cost allocation A'!M40</f>
        <v>875.9124087591241</v>
      </c>
      <c r="F16" s="26">
        <f>+'shared costs'!D$19*'Cost allocation A'!M40</f>
        <v>218.97810218978103</v>
      </c>
      <c r="G16" s="26">
        <f>+'shared costs'!D$22*'Cost allocation A'!M40</f>
        <v>1532.8467153284673</v>
      </c>
      <c r="H16" s="26">
        <f>+'shared costs'!D$23*'Cost allocation A'!M40</f>
        <v>1313.8686131386862</v>
      </c>
      <c r="I16" s="21">
        <f t="shared" si="0"/>
        <v>6919.70802919708</v>
      </c>
      <c r="J16" s="21">
        <f>+'Cost allocation A'!L17</f>
        <v>6919.708029197081</v>
      </c>
    </row>
    <row r="17" spans="1:10" ht="12.75">
      <c r="A17" s="20" t="str">
        <f>+'Cost allocation A'!A18</f>
        <v>SCSEP</v>
      </c>
      <c r="B17" s="21">
        <f>+'shared costs'!D$15*'Cost allocation A'!M41</f>
        <v>218.97810218978103</v>
      </c>
      <c r="C17" s="21">
        <f>+'shared costs'!D$16*'Cost allocation A'!M41</f>
        <v>656.934306569343</v>
      </c>
      <c r="D17" s="21">
        <f>+'shared costs'!D$17*'Cost allocation A'!M41</f>
        <v>116.78832116788321</v>
      </c>
      <c r="E17" s="21">
        <f>+'shared costs'!D$18*'Cost allocation A'!M41</f>
        <v>291.97080291970804</v>
      </c>
      <c r="F17" s="26">
        <f>+'shared costs'!D$19*'Cost allocation A'!M41</f>
        <v>72.99270072992701</v>
      </c>
      <c r="G17" s="26">
        <f>+'shared costs'!D$22*'Cost allocation A'!M41</f>
        <v>510.94890510948903</v>
      </c>
      <c r="H17" s="26">
        <f>+'shared costs'!D$23*'Cost allocation A'!M41</f>
        <v>437.95620437956205</v>
      </c>
      <c r="I17" s="21">
        <f t="shared" si="0"/>
        <v>2306.5693430656934</v>
      </c>
      <c r="J17" s="21">
        <f>+'Cost allocation A'!L18</f>
        <v>2306.5693430656934</v>
      </c>
    </row>
    <row r="18" spans="1:10" ht="12.75">
      <c r="A18" s="20" t="str">
        <f>+'Cost allocation A'!A19</f>
        <v>Perkins</v>
      </c>
      <c r="B18" s="21">
        <f>+'shared costs'!D$15*'Cost allocation A'!M42</f>
        <v>656.9343065693431</v>
      </c>
      <c r="C18" s="21">
        <f>+'shared costs'!D$16*'Cost allocation A'!M42</f>
        <v>1970.8029197080293</v>
      </c>
      <c r="D18" s="21">
        <f>+'shared costs'!D$17*'Cost allocation A'!M42</f>
        <v>350.3649635036497</v>
      </c>
      <c r="E18" s="21">
        <f>+'shared costs'!D$18*'Cost allocation A'!M42</f>
        <v>875.9124087591241</v>
      </c>
      <c r="F18" s="26">
        <f>+'shared costs'!D$19*'Cost allocation A'!M42</f>
        <v>218.97810218978103</v>
      </c>
      <c r="G18" s="26">
        <f>+'shared costs'!D$22*'Cost allocation A'!M42</f>
        <v>1532.8467153284673</v>
      </c>
      <c r="H18" s="26">
        <f>+'shared costs'!D$23*'Cost allocation A'!M42</f>
        <v>1313.8686131386862</v>
      </c>
      <c r="I18" s="21">
        <f t="shared" si="0"/>
        <v>6919.70802919708</v>
      </c>
      <c r="J18" s="21">
        <f>+'Cost allocation A'!L19</f>
        <v>6919.708029197081</v>
      </c>
    </row>
    <row r="19" spans="1:10" ht="12.75">
      <c r="A19" s="20" t="str">
        <f>+'Cost allocation A'!A20</f>
        <v>Trade</v>
      </c>
      <c r="B19" s="21">
        <f>+'shared costs'!D$15*'Cost allocation A'!M43</f>
        <v>218.97810218978103</v>
      </c>
      <c r="C19" s="21">
        <f>+'shared costs'!D$16*'Cost allocation A'!M43</f>
        <v>656.934306569343</v>
      </c>
      <c r="D19" s="21">
        <f>+'shared costs'!D$17*'Cost allocation A'!M43</f>
        <v>116.78832116788321</v>
      </c>
      <c r="E19" s="21">
        <f>+'shared costs'!D$18*'Cost allocation A'!M43</f>
        <v>291.97080291970804</v>
      </c>
      <c r="F19" s="26">
        <f>+'shared costs'!D$19*'Cost allocation A'!M43</f>
        <v>72.99270072992701</v>
      </c>
      <c r="G19" s="26">
        <f>+'shared costs'!D$22*'Cost allocation A'!M43</f>
        <v>510.94890510948903</v>
      </c>
      <c r="H19" s="26">
        <f>+'shared costs'!D$23*'Cost allocation A'!M43</f>
        <v>437.95620437956205</v>
      </c>
      <c r="I19" s="21">
        <f t="shared" si="0"/>
        <v>2306.5693430656934</v>
      </c>
      <c r="J19" s="21">
        <f>+'Cost allocation A'!L20</f>
        <v>2306.5693430656934</v>
      </c>
    </row>
    <row r="20" spans="1:10" ht="12.75">
      <c r="A20" s="20" t="str">
        <f>+'Cost allocation A'!A21</f>
        <v>Veterans</v>
      </c>
      <c r="B20" s="21">
        <f>+'shared costs'!D$15*'Cost allocation A'!M44</f>
        <v>437.95620437956205</v>
      </c>
      <c r="C20" s="21">
        <f>+'shared costs'!D$16*'Cost allocation A'!M44</f>
        <v>1313.868613138686</v>
      </c>
      <c r="D20" s="21">
        <f>+'shared costs'!D$17*'Cost allocation A'!M44</f>
        <v>233.57664233576642</v>
      </c>
      <c r="E20" s="21">
        <f>+'shared costs'!D$18*'Cost allocation A'!M44</f>
        <v>583.9416058394161</v>
      </c>
      <c r="F20" s="26">
        <f>+'shared costs'!D$19*'Cost allocation A'!M44</f>
        <v>145.98540145985402</v>
      </c>
      <c r="G20" s="26">
        <f>+'shared costs'!D$22*'Cost allocation A'!M44</f>
        <v>1021.8978102189781</v>
      </c>
      <c r="H20" s="26">
        <f>+'shared costs'!D$23*'Cost allocation A'!M44</f>
        <v>875.9124087591241</v>
      </c>
      <c r="I20" s="21">
        <f t="shared" si="0"/>
        <v>4613.138686131387</v>
      </c>
      <c r="J20" s="21">
        <f>+'Cost allocation A'!L21</f>
        <v>4613.138686131387</v>
      </c>
    </row>
    <row r="21" spans="1:10" ht="12.75">
      <c r="A21" s="20" t="str">
        <f>+'Cost allocation A'!A22</f>
        <v>Community Services Block Grant</v>
      </c>
      <c r="B21" s="21">
        <f>+'shared costs'!D$15*'Cost allocation A'!M45</f>
        <v>109.48905109489051</v>
      </c>
      <c r="C21" s="21">
        <f>+'shared costs'!D$16*'Cost allocation A'!M45</f>
        <v>328.4671532846715</v>
      </c>
      <c r="D21" s="21">
        <f>+'shared costs'!D$17*'Cost allocation A'!M45</f>
        <v>58.394160583941606</v>
      </c>
      <c r="E21" s="21">
        <f>+'shared costs'!D$18*'Cost allocation A'!M45</f>
        <v>145.98540145985402</v>
      </c>
      <c r="F21" s="26">
        <f>+'shared costs'!D$19*'Cost allocation A'!M45</f>
        <v>36.496350364963504</v>
      </c>
      <c r="G21" s="26">
        <f>+'shared costs'!D$22*'Cost allocation A'!M45</f>
        <v>255.47445255474452</v>
      </c>
      <c r="H21" s="26">
        <f>+'shared costs'!D$23*'Cost allocation A'!M45</f>
        <v>218.97810218978103</v>
      </c>
      <c r="I21" s="21">
        <f t="shared" si="0"/>
        <v>1153.2846715328467</v>
      </c>
      <c r="J21" s="21">
        <f>+'Cost allocation A'!L22</f>
        <v>1153.2846715328467</v>
      </c>
    </row>
    <row r="22" spans="1:10" ht="12.75">
      <c r="A22" s="20" t="str">
        <f>+'Cost allocation A'!A23</f>
        <v>HUD</v>
      </c>
      <c r="B22" s="21">
        <f>+'shared costs'!D$15*'Cost allocation A'!M46</f>
        <v>218.97810218978103</v>
      </c>
      <c r="C22" s="21">
        <f>+'shared costs'!D$16*'Cost allocation A'!M46</f>
        <v>656.934306569343</v>
      </c>
      <c r="D22" s="21">
        <f>+'shared costs'!D$17*'Cost allocation A'!M46</f>
        <v>116.78832116788321</v>
      </c>
      <c r="E22" s="21">
        <f>+'shared costs'!D$18*'Cost allocation A'!M46</f>
        <v>291.97080291970804</v>
      </c>
      <c r="F22" s="26">
        <f>+'shared costs'!D$19*'Cost allocation A'!M46</f>
        <v>72.99270072992701</v>
      </c>
      <c r="G22" s="26">
        <f>+'shared costs'!D$22*'Cost allocation A'!M46</f>
        <v>510.94890510948903</v>
      </c>
      <c r="H22" s="26">
        <f>+'shared costs'!D$23*'Cost allocation A'!M46</f>
        <v>437.95620437956205</v>
      </c>
      <c r="I22" s="21">
        <f t="shared" si="0"/>
        <v>2306.5693430656934</v>
      </c>
      <c r="J22" s="21">
        <f>+'Cost allocation A'!L23</f>
        <v>2306.5693430656934</v>
      </c>
    </row>
    <row r="23" spans="1:10" ht="12.75">
      <c r="A23" s="20" t="str">
        <f>+'Cost allocation A'!A24</f>
        <v>Unemployment</v>
      </c>
      <c r="B23" s="21">
        <f>+'shared costs'!D$15*'Cost allocation A'!M47</f>
        <v>218.97810218978103</v>
      </c>
      <c r="C23" s="21">
        <f>+'shared costs'!D$16*'Cost allocation A'!M47</f>
        <v>656.934306569343</v>
      </c>
      <c r="D23" s="21">
        <f>+'shared costs'!D$17*'Cost allocation A'!M47</f>
        <v>116.78832116788321</v>
      </c>
      <c r="E23" s="21">
        <f>+'shared costs'!D$18*'Cost allocation A'!M47</f>
        <v>291.97080291970804</v>
      </c>
      <c r="F23" s="26">
        <f>+'shared costs'!D$19*'Cost allocation A'!M47</f>
        <v>72.99270072992701</v>
      </c>
      <c r="G23" s="26">
        <f>+'shared costs'!D$22*'Cost allocation A'!M47</f>
        <v>510.94890510948903</v>
      </c>
      <c r="H23" s="26">
        <f>+'shared costs'!D$23*'Cost allocation A'!M47</f>
        <v>437.95620437956205</v>
      </c>
      <c r="I23" s="21">
        <f t="shared" si="0"/>
        <v>2306.5693430656934</v>
      </c>
      <c r="J23" s="21">
        <f>+'Cost allocation A'!L24</f>
        <v>2306.5693430656934</v>
      </c>
    </row>
    <row r="24" spans="1:10" ht="12.75">
      <c r="A24" s="24" t="s">
        <v>5</v>
      </c>
      <c r="B24" s="21">
        <f>SUM(B9:B23)</f>
        <v>15000</v>
      </c>
      <c r="C24" s="21">
        <f aca="true" t="shared" si="1" ref="C24:I24">SUM(C9:C23)</f>
        <v>45000.00000000002</v>
      </c>
      <c r="D24" s="21">
        <f t="shared" si="1"/>
        <v>8000.000000000003</v>
      </c>
      <c r="E24" s="21">
        <f t="shared" si="1"/>
        <v>19999.99999999999</v>
      </c>
      <c r="F24" s="21">
        <f t="shared" si="1"/>
        <v>4999.999999999997</v>
      </c>
      <c r="G24" s="21">
        <f t="shared" si="1"/>
        <v>34999.99999999999</v>
      </c>
      <c r="H24" s="21">
        <f t="shared" si="1"/>
        <v>30000</v>
      </c>
      <c r="I24" s="21">
        <f t="shared" si="1"/>
        <v>158000.00000000003</v>
      </c>
      <c r="J24" s="21">
        <f>SUM(J9:J23)</f>
        <v>158000.00000000003</v>
      </c>
    </row>
    <row r="25" spans="1:14" ht="12.75">
      <c r="A25" s="27" t="s">
        <v>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3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2" ht="25.5">
      <c r="A27" s="17" t="s">
        <v>7</v>
      </c>
      <c r="B27" s="30" t="s">
        <v>0</v>
      </c>
      <c r="C27" s="25" t="s">
        <v>1</v>
      </c>
      <c r="D27" s="18" t="s">
        <v>34</v>
      </c>
      <c r="E27" s="18" t="s">
        <v>3</v>
      </c>
      <c r="F27" s="18" t="s">
        <v>5</v>
      </c>
      <c r="G27" s="19" t="s">
        <v>7</v>
      </c>
      <c r="H27" s="31"/>
      <c r="I27" s="31"/>
      <c r="J27" s="32"/>
      <c r="K27" s="32"/>
      <c r="L27" s="32"/>
    </row>
    <row r="28" spans="1:12" ht="12.75">
      <c r="A28" s="20" t="str">
        <f>+'Cost allocation A'!A33</f>
        <v>WIA Adult &amp; Dislocated Worker</v>
      </c>
      <c r="B28" s="21">
        <f>+'shared costs'!D$9*'Cost allocation A'!F33</f>
        <v>38400</v>
      </c>
      <c r="C28" s="26">
        <f>+'shared costs'!D$10*'Cost allocation A'!F33</f>
        <v>11200</v>
      </c>
      <c r="D28" s="26">
        <f>+'shared costs'!D$11*'Cost allocation A'!F33</f>
        <v>6400</v>
      </c>
      <c r="E28" s="26">
        <f>+'shared costs'!D$12*'Cost allocation A'!F33</f>
        <v>4800</v>
      </c>
      <c r="F28" s="21">
        <f>SUM(B28:E28)</f>
        <v>60800</v>
      </c>
      <c r="G28" s="21">
        <f>+'Cost allocation A'!E10</f>
        <v>60800</v>
      </c>
      <c r="H28" s="33"/>
      <c r="I28" s="33"/>
      <c r="J28" s="34"/>
      <c r="K28" s="34"/>
      <c r="L28" s="34"/>
    </row>
    <row r="29" spans="1:12" ht="12.75">
      <c r="A29" s="20" t="str">
        <f>+'Cost allocation A'!A34</f>
        <v>WIA Youth</v>
      </c>
      <c r="B29" s="21">
        <f>+'shared costs'!D$9*'Cost allocation A'!F34</f>
        <v>4000</v>
      </c>
      <c r="C29" s="26">
        <f>+'shared costs'!D$10*'Cost allocation A'!F34</f>
        <v>1166.6666666666667</v>
      </c>
      <c r="D29" s="26">
        <f>+'shared costs'!D$11*'Cost allocation A'!F34</f>
        <v>666.6666666666666</v>
      </c>
      <c r="E29" s="26">
        <f>+'shared costs'!D$12*'Cost allocation A'!F34</f>
        <v>500</v>
      </c>
      <c r="F29" s="21">
        <f aca="true" t="shared" si="2" ref="F29:F42">SUM(B29:E29)</f>
        <v>6333.333333333334</v>
      </c>
      <c r="G29" s="21">
        <f>+'Cost allocation A'!E11</f>
        <v>6333.333333333333</v>
      </c>
      <c r="H29" s="33"/>
      <c r="I29" s="33"/>
      <c r="J29" s="34"/>
      <c r="K29" s="34"/>
      <c r="L29" s="34"/>
    </row>
    <row r="30" spans="1:12" ht="12.75">
      <c r="A30" s="20" t="str">
        <f>+'Cost allocation A'!A35</f>
        <v>Job Corps</v>
      </c>
      <c r="B30" s="21">
        <f>+'shared costs'!D$9*'Cost allocation A'!F35</f>
        <v>2400</v>
      </c>
      <c r="C30" s="26">
        <f>+'shared costs'!D$10*'Cost allocation A'!F35</f>
        <v>700</v>
      </c>
      <c r="D30" s="26">
        <f>+'shared costs'!D$11*'Cost allocation A'!F35</f>
        <v>400</v>
      </c>
      <c r="E30" s="26">
        <f>+'shared costs'!D$12*'Cost allocation A'!F35</f>
        <v>300</v>
      </c>
      <c r="F30" s="21">
        <f t="shared" si="2"/>
        <v>3800</v>
      </c>
      <c r="G30" s="21">
        <f>+'Cost allocation A'!E12</f>
        <v>3800</v>
      </c>
      <c r="H30" s="33"/>
      <c r="I30" s="33"/>
      <c r="J30" s="34"/>
      <c r="K30" s="34"/>
      <c r="L30" s="34"/>
    </row>
    <row r="31" spans="1:12" ht="12.75">
      <c r="A31" s="20" t="str">
        <f>+'Cost allocation A'!A36</f>
        <v>Native Americans</v>
      </c>
      <c r="B31" s="21">
        <f>+'shared costs'!D$9*'Cost allocation A'!F36</f>
        <v>1600</v>
      </c>
      <c r="C31" s="26">
        <f>+'shared costs'!D$10*'Cost allocation A'!F36</f>
        <v>466.6666666666667</v>
      </c>
      <c r="D31" s="26">
        <f>+'shared costs'!D$11*'Cost allocation A'!F36</f>
        <v>266.6666666666667</v>
      </c>
      <c r="E31" s="26">
        <f>+'shared costs'!D$12*'Cost allocation A'!F36</f>
        <v>200</v>
      </c>
      <c r="F31" s="21">
        <f t="shared" si="2"/>
        <v>2533.333333333333</v>
      </c>
      <c r="G31" s="21">
        <f>+'Cost allocation A'!E13</f>
        <v>2533.3333333333335</v>
      </c>
      <c r="H31" s="33"/>
      <c r="I31" s="33"/>
      <c r="J31" s="34"/>
      <c r="K31" s="34"/>
      <c r="L31" s="34"/>
    </row>
    <row r="32" spans="1:12" ht="12.75">
      <c r="A32" s="20" t="str">
        <f>+'Cost allocation A'!A37</f>
        <v>Migrant &amp; Seasonal Farmworker</v>
      </c>
      <c r="B32" s="21">
        <f>+'shared costs'!D$9*'Cost allocation A'!F37</f>
        <v>1600</v>
      </c>
      <c r="C32" s="26">
        <f>+'shared costs'!D$10*'Cost allocation A'!F37</f>
        <v>466.6666666666667</v>
      </c>
      <c r="D32" s="26">
        <f>+'shared costs'!D$11*'Cost allocation A'!F37</f>
        <v>266.6666666666667</v>
      </c>
      <c r="E32" s="26">
        <f>+'shared costs'!D$12*'Cost allocation A'!F37</f>
        <v>200</v>
      </c>
      <c r="F32" s="21">
        <f t="shared" si="2"/>
        <v>2533.333333333333</v>
      </c>
      <c r="G32" s="21">
        <f>+'Cost allocation A'!E14</f>
        <v>2533.3333333333335</v>
      </c>
      <c r="H32" s="33"/>
      <c r="I32" s="33"/>
      <c r="J32" s="34"/>
      <c r="K32" s="34"/>
      <c r="L32" s="34"/>
    </row>
    <row r="33" spans="1:12" ht="12.75">
      <c r="A33" s="20" t="str">
        <f>+'Cost allocation A'!A38</f>
        <v>Wagner Peyser</v>
      </c>
      <c r="B33" s="21">
        <f>+'shared costs'!D$9*'Cost allocation A'!F38</f>
        <v>40000</v>
      </c>
      <c r="C33" s="26">
        <f>+'shared costs'!D$10*'Cost allocation A'!F38</f>
        <v>11666.666666666666</v>
      </c>
      <c r="D33" s="26">
        <f>+'shared costs'!D$11*'Cost allocation A'!F38</f>
        <v>6666.666666666666</v>
      </c>
      <c r="E33" s="26">
        <f>+'shared costs'!D$12*'Cost allocation A'!F38</f>
        <v>5000</v>
      </c>
      <c r="F33" s="21">
        <f t="shared" si="2"/>
        <v>63333.33333333333</v>
      </c>
      <c r="G33" s="21">
        <f>+'Cost allocation A'!E15</f>
        <v>63333.33333333333</v>
      </c>
      <c r="H33" s="33"/>
      <c r="I33" s="33"/>
      <c r="J33" s="34"/>
      <c r="K33" s="34"/>
      <c r="L33" s="34"/>
    </row>
    <row r="34" spans="1:12" ht="12.75">
      <c r="A34" s="20" t="str">
        <f>+'Cost allocation A'!A39</f>
        <v>Adult Education</v>
      </c>
      <c r="B34" s="21">
        <f>+'shared costs'!D$9*'Cost allocation A'!F39</f>
        <v>4000</v>
      </c>
      <c r="C34" s="26">
        <f>+'shared costs'!D$10*'Cost allocation A'!F39</f>
        <v>1166.6666666666667</v>
      </c>
      <c r="D34" s="26">
        <f>+'shared costs'!D$11*'Cost allocation A'!F39</f>
        <v>666.6666666666666</v>
      </c>
      <c r="E34" s="26">
        <f>+'shared costs'!D$12*'Cost allocation A'!F39</f>
        <v>500</v>
      </c>
      <c r="F34" s="21">
        <f t="shared" si="2"/>
        <v>6333.333333333334</v>
      </c>
      <c r="G34" s="21">
        <f>+'Cost allocation A'!E16</f>
        <v>6333.333333333333</v>
      </c>
      <c r="H34" s="33"/>
      <c r="I34" s="33"/>
      <c r="J34" s="34"/>
      <c r="K34" s="34"/>
      <c r="L34" s="34"/>
    </row>
    <row r="35" spans="1:12" ht="12.75">
      <c r="A35" s="20" t="str">
        <f>+'Cost allocation A'!A40</f>
        <v>Rehabilitation Services</v>
      </c>
      <c r="B35" s="21">
        <f>+'shared costs'!D$9*'Cost allocation A'!F40</f>
        <v>6400</v>
      </c>
      <c r="C35" s="26">
        <f>+'shared costs'!D$10*'Cost allocation A'!F40</f>
        <v>1866.6666666666667</v>
      </c>
      <c r="D35" s="26">
        <f>+'shared costs'!D$11*'Cost allocation A'!F40</f>
        <v>1066.6666666666667</v>
      </c>
      <c r="E35" s="26">
        <f>+'shared costs'!D$12*'Cost allocation A'!F40</f>
        <v>800</v>
      </c>
      <c r="F35" s="21">
        <f t="shared" si="2"/>
        <v>10133.333333333332</v>
      </c>
      <c r="G35" s="21">
        <f>+'Cost allocation A'!E17</f>
        <v>10133.333333333334</v>
      </c>
      <c r="H35" s="33"/>
      <c r="I35" s="33"/>
      <c r="J35" s="34"/>
      <c r="K35" s="34"/>
      <c r="L35" s="34"/>
    </row>
    <row r="36" spans="1:12" ht="12.75">
      <c r="A36" s="20" t="str">
        <f>+'Cost allocation A'!A41</f>
        <v>SCSEP</v>
      </c>
      <c r="B36" s="21">
        <f>+'shared costs'!D$9*'Cost allocation A'!F41</f>
        <v>4800</v>
      </c>
      <c r="C36" s="26">
        <f>+'shared costs'!D$10*'Cost allocation A'!F41</f>
        <v>1400</v>
      </c>
      <c r="D36" s="26">
        <f>+'shared costs'!D$11*'Cost allocation A'!F41</f>
        <v>800</v>
      </c>
      <c r="E36" s="26">
        <f>+'shared costs'!D$12*'Cost allocation A'!F41</f>
        <v>600</v>
      </c>
      <c r="F36" s="21">
        <f t="shared" si="2"/>
        <v>7600</v>
      </c>
      <c r="G36" s="21">
        <f>+'Cost allocation A'!E18</f>
        <v>7600</v>
      </c>
      <c r="H36" s="33"/>
      <c r="I36" s="33"/>
      <c r="J36" s="34"/>
      <c r="K36" s="34"/>
      <c r="L36" s="34"/>
    </row>
    <row r="37" spans="1:12" ht="12.75">
      <c r="A37" s="20" t="str">
        <f>+'Cost allocation A'!A42</f>
        <v>Perkins</v>
      </c>
      <c r="B37" s="21">
        <f>+'shared costs'!D$9*'Cost allocation A'!F42</f>
        <v>2400</v>
      </c>
      <c r="C37" s="26">
        <f>+'shared costs'!D$10*'Cost allocation A'!F42</f>
        <v>700</v>
      </c>
      <c r="D37" s="26">
        <f>+'shared costs'!D$11*'Cost allocation A'!F42</f>
        <v>400</v>
      </c>
      <c r="E37" s="26">
        <f>+'shared costs'!D$12*'Cost allocation A'!F42</f>
        <v>300</v>
      </c>
      <c r="F37" s="21">
        <f t="shared" si="2"/>
        <v>3800</v>
      </c>
      <c r="G37" s="21">
        <f>+'Cost allocation A'!E19</f>
        <v>3800</v>
      </c>
      <c r="H37" s="33"/>
      <c r="I37" s="33"/>
      <c r="J37" s="34"/>
      <c r="K37" s="34"/>
      <c r="L37" s="34"/>
    </row>
    <row r="38" spans="1:12" ht="12.75">
      <c r="A38" s="20" t="str">
        <f>+'Cost allocation A'!A43</f>
        <v>Trade</v>
      </c>
      <c r="B38" s="21">
        <f>+'shared costs'!D$9*'Cost allocation A'!F43</f>
        <v>2400</v>
      </c>
      <c r="C38" s="26">
        <f>+'shared costs'!D$10*'Cost allocation A'!F43</f>
        <v>700</v>
      </c>
      <c r="D38" s="26">
        <f>+'shared costs'!D$11*'Cost allocation A'!F43</f>
        <v>400</v>
      </c>
      <c r="E38" s="26">
        <f>+'shared costs'!D$12*'Cost allocation A'!F43</f>
        <v>300</v>
      </c>
      <c r="F38" s="21">
        <f t="shared" si="2"/>
        <v>3800</v>
      </c>
      <c r="G38" s="21">
        <f>+'Cost allocation A'!E20</f>
        <v>3800</v>
      </c>
      <c r="H38" s="33"/>
      <c r="I38" s="33"/>
      <c r="J38" s="34"/>
      <c r="K38" s="34"/>
      <c r="L38" s="34"/>
    </row>
    <row r="39" spans="1:12" ht="12.75">
      <c r="A39" s="20" t="str">
        <f>+'Cost allocation A'!A44</f>
        <v>Veterans</v>
      </c>
      <c r="B39" s="21">
        <f>+'shared costs'!D$9*'Cost allocation A'!F44</f>
        <v>8000</v>
      </c>
      <c r="C39" s="26">
        <f>+'shared costs'!D$10*'Cost allocation A'!F44</f>
        <v>2333.3333333333335</v>
      </c>
      <c r="D39" s="26">
        <f>+'shared costs'!D$11*'Cost allocation A'!F44</f>
        <v>1333.3333333333333</v>
      </c>
      <c r="E39" s="26">
        <f>+'shared costs'!D$12*'Cost allocation A'!F44</f>
        <v>1000</v>
      </c>
      <c r="F39" s="21">
        <f t="shared" si="2"/>
        <v>12666.666666666668</v>
      </c>
      <c r="G39" s="21">
        <f>+'Cost allocation A'!E21</f>
        <v>12666.666666666666</v>
      </c>
      <c r="H39" s="33"/>
      <c r="I39" s="33"/>
      <c r="J39" s="34"/>
      <c r="K39" s="34"/>
      <c r="L39" s="34"/>
    </row>
    <row r="40" spans="1:12" ht="12.75">
      <c r="A40" s="20" t="str">
        <f>+'Cost allocation A'!A45</f>
        <v>Community Services Block Grant</v>
      </c>
      <c r="B40" s="21">
        <f>+'shared costs'!D$9*'Cost allocation A'!F45</f>
        <v>0</v>
      </c>
      <c r="C40" s="26">
        <f>+'shared costs'!D$10*'Cost allocation A'!F45</f>
        <v>0</v>
      </c>
      <c r="D40" s="26">
        <f>+'shared costs'!D$11*'Cost allocation A'!F45</f>
        <v>0</v>
      </c>
      <c r="E40" s="26">
        <f>+'shared costs'!D$12*'Cost allocation A'!F45</f>
        <v>0</v>
      </c>
      <c r="F40" s="21">
        <f t="shared" si="2"/>
        <v>0</v>
      </c>
      <c r="G40" s="21">
        <f>+'Cost allocation A'!E22</f>
        <v>0</v>
      </c>
      <c r="H40" s="33"/>
      <c r="I40" s="33"/>
      <c r="J40" s="34"/>
      <c r="K40" s="34"/>
      <c r="L40" s="34"/>
    </row>
    <row r="41" spans="1:12" ht="12.75">
      <c r="A41" s="20" t="str">
        <f>+'Cost allocation A'!A46</f>
        <v>HUD</v>
      </c>
      <c r="B41" s="21">
        <f>+'shared costs'!D$9*'Cost allocation A'!F46</f>
        <v>0</v>
      </c>
      <c r="C41" s="26">
        <f>+'shared costs'!D$10*'Cost allocation A'!F46</f>
        <v>0</v>
      </c>
      <c r="D41" s="26">
        <f>+'shared costs'!D$11*'Cost allocation A'!F46</f>
        <v>0</v>
      </c>
      <c r="E41" s="26">
        <f>+'shared costs'!D$12*'Cost allocation A'!F46</f>
        <v>0</v>
      </c>
      <c r="F41" s="21">
        <f t="shared" si="2"/>
        <v>0</v>
      </c>
      <c r="G41" s="21">
        <f>+'Cost allocation A'!E23</f>
        <v>0</v>
      </c>
      <c r="H41" s="33"/>
      <c r="I41" s="33"/>
      <c r="J41" s="34"/>
      <c r="K41" s="34"/>
      <c r="L41" s="34"/>
    </row>
    <row r="42" spans="1:12" ht="12.75">
      <c r="A42" s="20" t="str">
        <f>+'Cost allocation A'!A47</f>
        <v>Unemployment</v>
      </c>
      <c r="B42" s="21">
        <f>+'shared costs'!D$9*'Cost allocation A'!F47</f>
        <v>4000</v>
      </c>
      <c r="C42" s="26">
        <f>+'shared costs'!D$10*'Cost allocation A'!F47</f>
        <v>1166.6666666666667</v>
      </c>
      <c r="D42" s="26">
        <f>+'shared costs'!D$11*'Cost allocation A'!F47</f>
        <v>666.6666666666666</v>
      </c>
      <c r="E42" s="26">
        <f>+'shared costs'!D$12*'Cost allocation A'!F47</f>
        <v>500</v>
      </c>
      <c r="F42" s="21">
        <f t="shared" si="2"/>
        <v>6333.333333333334</v>
      </c>
      <c r="G42" s="21">
        <f>+'Cost allocation A'!E24</f>
        <v>6333.333333333333</v>
      </c>
      <c r="H42" s="33"/>
      <c r="I42" s="33"/>
      <c r="J42" s="34"/>
      <c r="K42" s="34"/>
      <c r="L42" s="34"/>
    </row>
    <row r="43" spans="1:12" ht="12.75">
      <c r="A43" s="24" t="s">
        <v>5</v>
      </c>
      <c r="B43" s="21">
        <f aca="true" t="shared" si="3" ref="B43:G43">SUM(B28:B42)</f>
        <v>120000</v>
      </c>
      <c r="C43" s="26">
        <f t="shared" si="3"/>
        <v>35000</v>
      </c>
      <c r="D43" s="26">
        <f t="shared" si="3"/>
        <v>20000</v>
      </c>
      <c r="E43" s="26">
        <f t="shared" si="3"/>
        <v>15000</v>
      </c>
      <c r="F43" s="21">
        <f t="shared" si="3"/>
        <v>190000</v>
      </c>
      <c r="G43" s="21">
        <f t="shared" si="3"/>
        <v>190000</v>
      </c>
      <c r="H43" s="33"/>
      <c r="I43" s="33"/>
      <c r="J43" s="34"/>
      <c r="K43" s="34"/>
      <c r="L43" s="34"/>
    </row>
    <row r="44" spans="3:5" ht="12.75">
      <c r="C44" s="8"/>
      <c r="D44" s="8"/>
      <c r="E44" s="8"/>
    </row>
    <row r="45" spans="3:5" ht="12.75">
      <c r="C45" s="8"/>
      <c r="D45" s="8"/>
      <c r="E45" s="8"/>
    </row>
    <row r="46" spans="3:5" ht="12.75">
      <c r="C46" s="8"/>
      <c r="D46" s="8"/>
      <c r="E46" s="8"/>
    </row>
    <row r="47" spans="3:5" ht="12.75">
      <c r="C47" s="8"/>
      <c r="D47" s="8"/>
      <c r="E47" s="8"/>
    </row>
    <row r="48" spans="3:5" ht="12.75">
      <c r="C48" s="8"/>
      <c r="D48" s="8"/>
      <c r="E48" s="8"/>
    </row>
    <row r="49" spans="2:5" ht="12.75">
      <c r="B49" s="4"/>
      <c r="C49" s="8"/>
      <c r="D49" s="8"/>
      <c r="E49" s="8"/>
    </row>
  </sheetData>
  <printOptions/>
  <pageMargins left="0.2" right="0.2" top="1" bottom="1" header="0.5" footer="0.5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C78"/>
  <sheetViews>
    <sheetView tabSelected="1" zoomScaleSheetLayoutView="75"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2" width="1.1484375" style="0" customWidth="1"/>
    <col min="3" max="3" width="10.7109375" style="0" customWidth="1"/>
    <col min="4" max="4" width="0.9921875" style="0" customWidth="1"/>
    <col min="5" max="5" width="10.7109375" style="0" customWidth="1"/>
    <col min="6" max="6" width="0.85546875" style="0" customWidth="1"/>
    <col min="7" max="7" width="13.421875" style="0" customWidth="1"/>
    <col min="8" max="8" width="0.85546875" style="0" customWidth="1"/>
    <col min="9" max="9" width="10.7109375" style="0" customWidth="1"/>
    <col min="10" max="10" width="0.85546875" style="0" customWidth="1"/>
    <col min="11" max="11" width="10.57421875" style="0" customWidth="1"/>
    <col min="12" max="12" width="0.85546875" style="0" customWidth="1"/>
    <col min="13" max="13" width="10.7109375" style="0" customWidth="1"/>
    <col min="14" max="14" width="0.85546875" style="0" customWidth="1"/>
    <col min="15" max="15" width="12.28125" style="0" customWidth="1"/>
    <col min="16" max="16" width="0.9921875" style="0" customWidth="1"/>
    <col min="17" max="17" width="10.7109375" style="0" customWidth="1"/>
    <col min="18" max="18" width="1.1484375" style="0" customWidth="1"/>
    <col min="19" max="19" width="10.7109375" style="0" customWidth="1"/>
    <col min="20" max="20" width="0.9921875" style="0" customWidth="1"/>
    <col min="21" max="21" width="12.57421875" style="0" customWidth="1"/>
    <col min="22" max="22" width="0.9921875" style="0" customWidth="1"/>
    <col min="23" max="23" width="10.7109375" style="0" customWidth="1"/>
    <col min="24" max="24" width="12.00390625" style="0" customWidth="1"/>
    <col min="25" max="25" width="11.7109375" style="0" customWidth="1"/>
    <col min="26" max="26" width="11.57421875" style="0" customWidth="1"/>
    <col min="27" max="27" width="13.421875" style="0" customWidth="1"/>
    <col min="28" max="28" width="11.7109375" style="0" customWidth="1"/>
    <col min="29" max="29" width="11.57421875" style="0" customWidth="1"/>
  </cols>
  <sheetData>
    <row r="1" spans="1:26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8.75">
      <c r="A2" s="42" t="s">
        <v>48</v>
      </c>
      <c r="B2" s="42"/>
      <c r="C2" s="42"/>
      <c r="D2" s="42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36" t="s">
        <v>49</v>
      </c>
      <c r="Z2" s="41"/>
    </row>
    <row r="3" spans="1:26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5">
      <c r="A4" s="36" t="s">
        <v>56</v>
      </c>
      <c r="B4" s="36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6" spans="3:28" ht="12.7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8" spans="1:25" ht="38.25">
      <c r="A8" s="17" t="s">
        <v>7</v>
      </c>
      <c r="B8" s="17"/>
      <c r="C8" s="25" t="s">
        <v>33</v>
      </c>
      <c r="D8" s="25"/>
      <c r="E8" s="18" t="s">
        <v>24</v>
      </c>
      <c r="F8" s="18"/>
      <c r="G8" s="18" t="s">
        <v>32</v>
      </c>
      <c r="H8" s="18"/>
      <c r="I8" s="18" t="s">
        <v>26</v>
      </c>
      <c r="J8" s="18"/>
      <c r="K8" s="25" t="s">
        <v>27</v>
      </c>
      <c r="L8" s="25"/>
      <c r="M8" s="25" t="s">
        <v>28</v>
      </c>
      <c r="N8" s="25"/>
      <c r="O8" s="25" t="s">
        <v>29</v>
      </c>
      <c r="P8" s="25"/>
      <c r="Q8" s="30" t="s">
        <v>0</v>
      </c>
      <c r="R8" s="30"/>
      <c r="S8" s="25" t="s">
        <v>1</v>
      </c>
      <c r="T8" s="25"/>
      <c r="U8" s="18" t="s">
        <v>34</v>
      </c>
      <c r="V8" s="18"/>
      <c r="W8" s="18" t="s">
        <v>3</v>
      </c>
      <c r="X8" s="18" t="s">
        <v>5</v>
      </c>
      <c r="Y8" s="19" t="s">
        <v>7</v>
      </c>
    </row>
    <row r="9" spans="1:25" ht="12.75">
      <c r="A9" s="54" t="s">
        <v>51</v>
      </c>
      <c r="B9" s="20"/>
      <c r="C9" s="21"/>
      <c r="D9" s="21"/>
      <c r="E9" s="21">
        <v>45000</v>
      </c>
      <c r="F9" s="21"/>
      <c r="G9" s="21"/>
      <c r="H9" s="21"/>
      <c r="I9" s="21"/>
      <c r="J9" s="21"/>
      <c r="K9" s="26"/>
      <c r="L9" s="26"/>
      <c r="M9" s="26">
        <v>35000</v>
      </c>
      <c r="N9" s="26"/>
      <c r="O9" s="26"/>
      <c r="P9" s="26" t="s">
        <v>52</v>
      </c>
      <c r="Q9" s="21">
        <f>40160+4000+2400+4000</f>
        <v>50560</v>
      </c>
      <c r="R9" s="21"/>
      <c r="S9" s="26"/>
      <c r="T9" s="26" t="s">
        <v>52</v>
      </c>
      <c r="U9" s="26">
        <v>2650</v>
      </c>
      <c r="V9" s="26"/>
      <c r="W9" s="26"/>
      <c r="X9" s="21">
        <f aca="true" t="shared" si="0" ref="X9:X19">SUM(C9:W9)</f>
        <v>133210</v>
      </c>
      <c r="Y9" s="21">
        <f>60800+46131+20172+6107</f>
        <v>133210</v>
      </c>
    </row>
    <row r="10" spans="1:25" ht="12.75">
      <c r="A10" s="54" t="s">
        <v>13</v>
      </c>
      <c r="B10" s="20"/>
      <c r="C10" s="21">
        <v>6107</v>
      </c>
      <c r="D10" s="21"/>
      <c r="E10" s="21"/>
      <c r="F10" s="21"/>
      <c r="G10" s="21"/>
      <c r="H10" s="21"/>
      <c r="I10" s="21"/>
      <c r="J10" s="21"/>
      <c r="K10" s="26"/>
      <c r="L10" s="26"/>
      <c r="M10" s="26"/>
      <c r="N10" s="26"/>
      <c r="O10" s="26"/>
      <c r="P10" s="26"/>
      <c r="Q10" s="21"/>
      <c r="R10" s="21"/>
      <c r="S10" s="26"/>
      <c r="T10" s="26"/>
      <c r="U10" s="26"/>
      <c r="V10" s="26"/>
      <c r="W10" s="26"/>
      <c r="X10" s="21">
        <f t="shared" si="0"/>
        <v>6107</v>
      </c>
      <c r="Y10" s="21">
        <f>3800+2307</f>
        <v>6107</v>
      </c>
    </row>
    <row r="11" spans="1:25" ht="12.75">
      <c r="A11" s="54" t="s">
        <v>50</v>
      </c>
      <c r="B11" s="20"/>
      <c r="C11" s="21">
        <v>3686</v>
      </c>
      <c r="D11" s="21"/>
      <c r="E11" s="21"/>
      <c r="F11" s="21"/>
      <c r="G11" s="21"/>
      <c r="H11" s="21"/>
      <c r="I11" s="21"/>
      <c r="J11" s="21"/>
      <c r="K11" s="26"/>
      <c r="L11" s="26"/>
      <c r="M11" s="26"/>
      <c r="N11" s="26"/>
      <c r="O11" s="26"/>
      <c r="P11" s="26"/>
      <c r="Q11" s="21"/>
      <c r="R11" s="21"/>
      <c r="S11" s="26"/>
      <c r="T11" s="26"/>
      <c r="U11" s="26"/>
      <c r="V11" s="26"/>
      <c r="W11" s="26"/>
      <c r="X11" s="21">
        <f t="shared" si="0"/>
        <v>3686</v>
      </c>
      <c r="Y11" s="21">
        <f>1153+2533</f>
        <v>3686</v>
      </c>
    </row>
    <row r="12" spans="1:25" ht="12.75">
      <c r="A12" s="54" t="s">
        <v>11</v>
      </c>
      <c r="B12" s="20"/>
      <c r="C12" s="21"/>
      <c r="D12" s="21"/>
      <c r="E12" s="21"/>
      <c r="F12" s="21"/>
      <c r="G12" s="21"/>
      <c r="H12" s="21"/>
      <c r="I12" s="21"/>
      <c r="J12" s="21"/>
      <c r="K12" s="26"/>
      <c r="L12" s="26"/>
      <c r="M12" s="26"/>
      <c r="N12" s="26"/>
      <c r="O12" s="26">
        <v>30000</v>
      </c>
      <c r="P12" s="26" t="s">
        <v>52</v>
      </c>
      <c r="Q12" s="21">
        <f>40000+1600+8000</f>
        <v>49600</v>
      </c>
      <c r="R12" s="21" t="s">
        <v>52</v>
      </c>
      <c r="S12" s="26">
        <v>35000</v>
      </c>
      <c r="T12" s="26" t="s">
        <v>52</v>
      </c>
      <c r="U12" s="26">
        <v>10058</v>
      </c>
      <c r="V12" s="26" t="s">
        <v>52</v>
      </c>
      <c r="W12" s="26">
        <v>15000</v>
      </c>
      <c r="X12" s="21">
        <f t="shared" si="0"/>
        <v>139658</v>
      </c>
      <c r="Y12" s="21">
        <f>63333+55358+1+3686+17280</f>
        <v>139658</v>
      </c>
    </row>
    <row r="13" spans="1:25" ht="12.75">
      <c r="A13" s="54" t="s">
        <v>38</v>
      </c>
      <c r="B13" s="20"/>
      <c r="C13" s="21">
        <v>267</v>
      </c>
      <c r="D13" s="21"/>
      <c r="E13" s="21"/>
      <c r="F13" s="21"/>
      <c r="G13" s="21">
        <v>8000</v>
      </c>
      <c r="H13" s="21"/>
      <c r="I13" s="21"/>
      <c r="J13" s="21"/>
      <c r="K13" s="26"/>
      <c r="L13" s="26"/>
      <c r="M13" s="26"/>
      <c r="N13" s="26"/>
      <c r="O13" s="26"/>
      <c r="P13" s="26"/>
      <c r="Q13" s="21"/>
      <c r="R13" s="21"/>
      <c r="S13" s="26"/>
      <c r="T13" s="26" t="s">
        <v>52</v>
      </c>
      <c r="U13" s="26">
        <v>7292</v>
      </c>
      <c r="V13" s="26"/>
      <c r="W13" s="26"/>
      <c r="X13" s="21">
        <f t="shared" si="0"/>
        <v>15559</v>
      </c>
      <c r="Y13" s="21">
        <f>6333+9226</f>
        <v>15559</v>
      </c>
    </row>
    <row r="14" spans="1:25" ht="12.75">
      <c r="A14" s="54" t="s">
        <v>39</v>
      </c>
      <c r="B14" s="20"/>
      <c r="C14" s="21">
        <v>653</v>
      </c>
      <c r="D14" s="21"/>
      <c r="E14" s="21"/>
      <c r="F14" s="21"/>
      <c r="G14" s="21"/>
      <c r="H14" s="21"/>
      <c r="I14" s="21">
        <v>10000</v>
      </c>
      <c r="J14" s="21"/>
      <c r="K14" s="26"/>
      <c r="L14" s="26"/>
      <c r="M14" s="26"/>
      <c r="N14" s="26"/>
      <c r="O14" s="26"/>
      <c r="P14" s="26" t="s">
        <v>52</v>
      </c>
      <c r="Q14" s="21">
        <v>6400</v>
      </c>
      <c r="R14" s="21"/>
      <c r="S14" s="26"/>
      <c r="T14" s="26"/>
      <c r="U14" s="26"/>
      <c r="V14" s="26"/>
      <c r="W14" s="26"/>
      <c r="X14" s="21">
        <f t="shared" si="0"/>
        <v>17053</v>
      </c>
      <c r="Y14" s="21">
        <f>6920+10133</f>
        <v>17053</v>
      </c>
    </row>
    <row r="15" spans="1:25" ht="12.75">
      <c r="A15" s="54" t="s">
        <v>40</v>
      </c>
      <c r="B15" s="20"/>
      <c r="C15" s="21">
        <v>107</v>
      </c>
      <c r="D15" s="21"/>
      <c r="E15" s="21"/>
      <c r="F15" s="21"/>
      <c r="G15" s="21"/>
      <c r="H15" s="21"/>
      <c r="I15" s="21"/>
      <c r="J15" s="21"/>
      <c r="K15" s="26">
        <v>5000</v>
      </c>
      <c r="L15" s="26"/>
      <c r="M15" s="26"/>
      <c r="N15" s="26"/>
      <c r="O15" s="26"/>
      <c r="P15" s="26" t="s">
        <v>52</v>
      </c>
      <c r="Q15" s="21">
        <v>4800</v>
      </c>
      <c r="R15" s="21"/>
      <c r="S15" s="26"/>
      <c r="T15" s="26"/>
      <c r="U15" s="26"/>
      <c r="V15" s="26"/>
      <c r="W15" s="26"/>
      <c r="X15" s="21">
        <f t="shared" si="0"/>
        <v>9907</v>
      </c>
      <c r="Y15" s="21">
        <f>7600+2307</f>
        <v>9907</v>
      </c>
    </row>
    <row r="16" spans="1:25" ht="12.75">
      <c r="A16" s="54" t="s">
        <v>16</v>
      </c>
      <c r="B16" s="20"/>
      <c r="C16" s="21">
        <v>720</v>
      </c>
      <c r="D16" s="21"/>
      <c r="E16" s="21"/>
      <c r="F16" s="21"/>
      <c r="G16" s="21"/>
      <c r="H16" s="21"/>
      <c r="I16" s="21">
        <v>10000</v>
      </c>
      <c r="J16" s="21"/>
      <c r="K16" s="26"/>
      <c r="L16" s="26"/>
      <c r="M16" s="26"/>
      <c r="N16" s="26"/>
      <c r="O16" s="26"/>
      <c r="P16" s="26"/>
      <c r="Q16" s="21"/>
      <c r="R16" s="21"/>
      <c r="S16" s="26"/>
      <c r="T16" s="26"/>
      <c r="U16" s="26"/>
      <c r="V16" s="26"/>
      <c r="W16" s="26"/>
      <c r="X16" s="21">
        <f t="shared" si="0"/>
        <v>10720</v>
      </c>
      <c r="Y16" s="21">
        <f>3800+6920</f>
        <v>10720</v>
      </c>
    </row>
    <row r="17" spans="1:25" ht="12.75">
      <c r="A17" s="54" t="s">
        <v>14</v>
      </c>
      <c r="B17" s="20"/>
      <c r="C17" s="21">
        <v>1153</v>
      </c>
      <c r="D17" s="21"/>
      <c r="E17" s="21"/>
      <c r="F17" s="21"/>
      <c r="G17" s="21"/>
      <c r="H17" s="21"/>
      <c r="I17" s="21"/>
      <c r="J17" s="21"/>
      <c r="K17" s="26"/>
      <c r="L17" s="26"/>
      <c r="M17" s="26"/>
      <c r="N17" s="26"/>
      <c r="O17" s="26"/>
      <c r="P17" s="26"/>
      <c r="Q17" s="21"/>
      <c r="R17" s="21"/>
      <c r="S17" s="26"/>
      <c r="T17" s="26"/>
      <c r="U17" s="26"/>
      <c r="V17" s="26"/>
      <c r="W17" s="26"/>
      <c r="X17" s="21">
        <f t="shared" si="0"/>
        <v>1153</v>
      </c>
      <c r="Y17" s="21">
        <f>0+1153</f>
        <v>1153</v>
      </c>
    </row>
    <row r="18" spans="1:25" ht="12.75">
      <c r="A18" s="54" t="s">
        <v>15</v>
      </c>
      <c r="B18" s="20"/>
      <c r="C18" s="21">
        <v>2307</v>
      </c>
      <c r="D18" s="21"/>
      <c r="E18" s="21"/>
      <c r="F18" s="21"/>
      <c r="G18" s="21"/>
      <c r="H18" s="21"/>
      <c r="I18" s="21"/>
      <c r="J18" s="21"/>
      <c r="K18" s="26"/>
      <c r="L18" s="26"/>
      <c r="M18" s="26"/>
      <c r="N18" s="26"/>
      <c r="O18" s="26"/>
      <c r="P18" s="26"/>
      <c r="Q18" s="21"/>
      <c r="R18" s="21"/>
      <c r="S18" s="26"/>
      <c r="T18" s="26"/>
      <c r="U18" s="26"/>
      <c r="V18" s="26"/>
      <c r="W18" s="26"/>
      <c r="X18" s="21">
        <f t="shared" si="0"/>
        <v>2307</v>
      </c>
      <c r="Y18" s="21">
        <f>0+2307</f>
        <v>2307</v>
      </c>
    </row>
    <row r="19" spans="1:25" ht="12.75">
      <c r="A19" s="54" t="s">
        <v>41</v>
      </c>
      <c r="B19" s="20"/>
      <c r="C19" s="21"/>
      <c r="D19" s="21"/>
      <c r="E19" s="21"/>
      <c r="F19" s="21"/>
      <c r="G19" s="21"/>
      <c r="H19" s="21"/>
      <c r="I19" s="21"/>
      <c r="J19" s="21"/>
      <c r="K19" s="26"/>
      <c r="L19" s="26"/>
      <c r="M19" s="26"/>
      <c r="N19" s="26"/>
      <c r="O19" s="26"/>
      <c r="P19" s="26" t="s">
        <v>52</v>
      </c>
      <c r="Q19" s="21">
        <v>8640</v>
      </c>
      <c r="R19" s="21"/>
      <c r="S19" s="26"/>
      <c r="T19" s="26"/>
      <c r="U19" s="26"/>
      <c r="V19" s="26"/>
      <c r="W19" s="26"/>
      <c r="X19" s="21">
        <f t="shared" si="0"/>
        <v>8640</v>
      </c>
      <c r="Y19" s="21">
        <f>6333+2307</f>
        <v>8640</v>
      </c>
    </row>
    <row r="20" spans="1:25" ht="12.75">
      <c r="A20" s="24" t="s">
        <v>5</v>
      </c>
      <c r="B20" s="24"/>
      <c r="C20" s="21">
        <f>SUM(C9:C19)</f>
        <v>15000</v>
      </c>
      <c r="D20" s="21"/>
      <c r="E20" s="21">
        <f>SUM(E9:E19)</f>
        <v>45000</v>
      </c>
      <c r="F20" s="21"/>
      <c r="G20" s="21">
        <f>SUM(G9:G19)</f>
        <v>8000</v>
      </c>
      <c r="H20" s="21"/>
      <c r="I20" s="21">
        <f>SUM(I9:I19)</f>
        <v>20000</v>
      </c>
      <c r="J20" s="21"/>
      <c r="K20" s="21">
        <f>SUM(K9:K19)</f>
        <v>5000</v>
      </c>
      <c r="L20" s="21"/>
      <c r="M20" s="21">
        <f>SUM(M9:M19)</f>
        <v>35000</v>
      </c>
      <c r="N20" s="21"/>
      <c r="O20" s="21">
        <f>SUM(O9:O19)</f>
        <v>30000</v>
      </c>
      <c r="P20" s="21"/>
      <c r="Q20" s="21">
        <f>SUM(Q9:Q19)</f>
        <v>120000</v>
      </c>
      <c r="R20" s="21"/>
      <c r="S20" s="21">
        <f>SUM(S9:S19)</f>
        <v>35000</v>
      </c>
      <c r="T20" s="21"/>
      <c r="U20" s="21">
        <f>SUM(U9:U19)</f>
        <v>20000</v>
      </c>
      <c r="V20" s="21"/>
      <c r="W20" s="21">
        <f>SUM(W9:W19)</f>
        <v>15000</v>
      </c>
      <c r="X20" s="21">
        <f>SUM(X9:X19)</f>
        <v>348000</v>
      </c>
      <c r="Y20" s="21">
        <f>SUM(Y9:Y19)</f>
        <v>348000</v>
      </c>
    </row>
    <row r="21" spans="1:29" ht="12.75">
      <c r="A21" s="27" t="s">
        <v>8</v>
      </c>
      <c r="B21" s="5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3:28" ht="12.7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3:28" ht="12.7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3:28" ht="12.7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2.75">
      <c r="A25" s="46"/>
      <c r="B25" s="4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7" ht="12.75">
      <c r="A26" s="47"/>
      <c r="B26" s="47"/>
      <c r="C26" s="48"/>
      <c r="D26" s="48"/>
      <c r="E26" s="32"/>
      <c r="F26" s="32"/>
      <c r="G26" s="31"/>
      <c r="H26" s="31"/>
      <c r="I26" s="31"/>
      <c r="J26" s="31"/>
      <c r="K26" s="31"/>
      <c r="L26" s="31"/>
      <c r="M26" s="49"/>
      <c r="N26" s="49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43"/>
      <c r="Z26" s="32"/>
      <c r="AA26" s="32"/>
    </row>
    <row r="27" spans="1:27" ht="12.75">
      <c r="A27" s="46"/>
      <c r="B27" s="46"/>
      <c r="C27" s="33"/>
      <c r="D27" s="33"/>
      <c r="E27" s="34"/>
      <c r="F27" s="34"/>
      <c r="G27" s="34"/>
      <c r="H27" s="34"/>
      <c r="I27" s="34"/>
      <c r="J27" s="34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44"/>
      <c r="Z27" s="34"/>
      <c r="AA27" s="34"/>
    </row>
    <row r="28" spans="1:27" ht="12.75">
      <c r="A28" s="46"/>
      <c r="B28" s="46"/>
      <c r="C28" s="33"/>
      <c r="D28" s="33"/>
      <c r="E28" s="34"/>
      <c r="F28" s="34"/>
      <c r="G28" s="34"/>
      <c r="H28" s="34"/>
      <c r="I28" s="34"/>
      <c r="J28" s="34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44"/>
      <c r="Z28" s="34"/>
      <c r="AA28" s="34"/>
    </row>
    <row r="29" spans="1:27" ht="12.75">
      <c r="A29" s="46"/>
      <c r="B29" s="46"/>
      <c r="C29" s="33"/>
      <c r="D29" s="33"/>
      <c r="E29" s="34"/>
      <c r="F29" s="34"/>
      <c r="G29" s="34"/>
      <c r="H29" s="34"/>
      <c r="I29" s="34"/>
      <c r="J29" s="34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44"/>
      <c r="Z29" s="34"/>
      <c r="AA29" s="34"/>
    </row>
    <row r="30" spans="1:27" ht="12.75">
      <c r="A30" s="46"/>
      <c r="B30" s="46"/>
      <c r="C30" s="33"/>
      <c r="D30" s="33"/>
      <c r="E30" s="34"/>
      <c r="F30" s="34"/>
      <c r="G30" s="34"/>
      <c r="H30" s="34"/>
      <c r="I30" s="34"/>
      <c r="J30" s="34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44"/>
      <c r="Z30" s="34"/>
      <c r="AA30" s="34"/>
    </row>
    <row r="31" spans="1:27" ht="12.75">
      <c r="A31" s="46"/>
      <c r="B31" s="46"/>
      <c r="C31" s="33"/>
      <c r="D31" s="33"/>
      <c r="E31" s="34"/>
      <c r="F31" s="34"/>
      <c r="G31" s="34"/>
      <c r="H31" s="34"/>
      <c r="I31" s="34"/>
      <c r="J31" s="34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44"/>
      <c r="Z31" s="34"/>
      <c r="AA31" s="34"/>
    </row>
    <row r="32" spans="1:27" ht="12.75">
      <c r="A32" s="46"/>
      <c r="B32" s="46"/>
      <c r="C32" s="33"/>
      <c r="D32" s="33"/>
      <c r="E32" s="34"/>
      <c r="F32" s="34"/>
      <c r="G32" s="34"/>
      <c r="H32" s="34"/>
      <c r="I32" s="34"/>
      <c r="J32" s="34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44"/>
      <c r="Z32" s="34"/>
      <c r="AA32" s="34"/>
    </row>
    <row r="33" spans="1:27" ht="12.75">
      <c r="A33" s="46"/>
      <c r="B33" s="46"/>
      <c r="C33" s="33"/>
      <c r="D33" s="33"/>
      <c r="E33" s="34"/>
      <c r="F33" s="34"/>
      <c r="G33" s="34"/>
      <c r="H33" s="34"/>
      <c r="I33" s="34"/>
      <c r="J33" s="34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44"/>
      <c r="Z33" s="34"/>
      <c r="AA33" s="34"/>
    </row>
    <row r="34" spans="1:27" ht="12.75">
      <c r="A34" s="46"/>
      <c r="B34" s="46"/>
      <c r="C34" s="33"/>
      <c r="D34" s="33"/>
      <c r="E34" s="34"/>
      <c r="F34" s="34"/>
      <c r="G34" s="34"/>
      <c r="H34" s="34"/>
      <c r="I34" s="34"/>
      <c r="J34" s="34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44"/>
      <c r="Z34" s="34"/>
      <c r="AA34" s="34"/>
    </row>
    <row r="35" spans="1:27" ht="12.75">
      <c r="A35" s="46"/>
      <c r="B35" s="46"/>
      <c r="C35" s="33"/>
      <c r="D35" s="33"/>
      <c r="E35" s="34"/>
      <c r="F35" s="34"/>
      <c r="G35" s="34"/>
      <c r="H35" s="34"/>
      <c r="I35" s="34"/>
      <c r="J35" s="34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44"/>
      <c r="Z35" s="34"/>
      <c r="AA35" s="34"/>
    </row>
    <row r="36" spans="1:27" ht="12.75">
      <c r="A36" s="46"/>
      <c r="B36" s="46"/>
      <c r="C36" s="33"/>
      <c r="D36" s="33"/>
      <c r="E36" s="34"/>
      <c r="F36" s="34"/>
      <c r="G36" s="34"/>
      <c r="H36" s="34"/>
      <c r="I36" s="34"/>
      <c r="J36" s="34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44"/>
      <c r="Z36" s="34"/>
      <c r="AA36" s="34"/>
    </row>
    <row r="37" spans="1:27" ht="12.75">
      <c r="A37" s="46"/>
      <c r="B37" s="46"/>
      <c r="C37" s="33"/>
      <c r="D37" s="33"/>
      <c r="E37" s="34"/>
      <c r="F37" s="34"/>
      <c r="G37" s="34"/>
      <c r="H37" s="34"/>
      <c r="I37" s="34"/>
      <c r="J37" s="34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44"/>
      <c r="Z37" s="34"/>
      <c r="AA37" s="34"/>
    </row>
    <row r="38" spans="1:27" ht="12.75">
      <c r="A38" s="46"/>
      <c r="B38" s="46"/>
      <c r="C38" s="33"/>
      <c r="D38" s="33"/>
      <c r="E38" s="34"/>
      <c r="F38" s="34"/>
      <c r="G38" s="34"/>
      <c r="H38" s="34"/>
      <c r="I38" s="34"/>
      <c r="J38" s="34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44"/>
      <c r="Z38" s="34"/>
      <c r="AA38" s="34"/>
    </row>
    <row r="39" spans="1:27" ht="12.75">
      <c r="A39" s="46"/>
      <c r="B39" s="46"/>
      <c r="C39" s="33"/>
      <c r="D39" s="33"/>
      <c r="E39" s="34"/>
      <c r="F39" s="34"/>
      <c r="G39" s="34"/>
      <c r="H39" s="34"/>
      <c r="I39" s="34"/>
      <c r="J39" s="34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44"/>
      <c r="Z39" s="34"/>
      <c r="AA39" s="34"/>
    </row>
    <row r="40" spans="1:27" ht="12.75">
      <c r="A40" s="46"/>
      <c r="B40" s="46"/>
      <c r="C40" s="33"/>
      <c r="D40" s="33"/>
      <c r="E40" s="34"/>
      <c r="F40" s="34"/>
      <c r="G40" s="34"/>
      <c r="H40" s="34"/>
      <c r="I40" s="34"/>
      <c r="J40" s="34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44"/>
      <c r="Z40" s="34"/>
      <c r="AA40" s="34"/>
    </row>
    <row r="41" spans="1:27" ht="12.75">
      <c r="A41" s="46"/>
      <c r="B41" s="46"/>
      <c r="C41" s="33"/>
      <c r="D41" s="33"/>
      <c r="E41" s="34"/>
      <c r="F41" s="34"/>
      <c r="G41" s="34"/>
      <c r="H41" s="34"/>
      <c r="I41" s="34"/>
      <c r="J41" s="34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44"/>
      <c r="Z41" s="34"/>
      <c r="AA41" s="34"/>
    </row>
    <row r="42" spans="1:27" ht="12.75">
      <c r="A42" s="50"/>
      <c r="B42" s="50"/>
      <c r="C42" s="33"/>
      <c r="D42" s="33"/>
      <c r="E42" s="34"/>
      <c r="F42" s="34"/>
      <c r="G42" s="34"/>
      <c r="H42" s="34"/>
      <c r="I42" s="34"/>
      <c r="J42" s="34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44"/>
      <c r="Z42" s="34"/>
      <c r="AA42" s="34"/>
    </row>
    <row r="43" spans="1:25" ht="12.75">
      <c r="A43" s="46"/>
      <c r="B43" s="46"/>
      <c r="C43" s="46"/>
      <c r="D43" s="46"/>
      <c r="E43" s="51"/>
      <c r="F43" s="51"/>
      <c r="G43" s="51"/>
      <c r="H43" s="51"/>
      <c r="I43" s="51"/>
      <c r="J43" s="51"/>
      <c r="K43" s="46"/>
      <c r="L43" s="46"/>
      <c r="M43" s="46"/>
      <c r="N43" s="46"/>
      <c r="O43" s="46"/>
      <c r="P43" s="46"/>
      <c r="Y43" s="23"/>
    </row>
    <row r="44" spans="1:27" ht="12.75">
      <c r="A44" s="46"/>
      <c r="B44" s="46"/>
      <c r="C44" s="46"/>
      <c r="D44" s="46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8"/>
      <c r="R44" s="8"/>
      <c r="S44" s="8"/>
      <c r="T44" s="8"/>
      <c r="U44" s="8"/>
      <c r="V44" s="8"/>
      <c r="W44" s="8"/>
      <c r="X44" s="8"/>
      <c r="Y44" s="23"/>
      <c r="Z44" s="8"/>
      <c r="AA44" s="8"/>
    </row>
    <row r="45" spans="1:25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23"/>
      <c r="R45" s="23"/>
      <c r="S45" s="23"/>
      <c r="T45" s="23"/>
      <c r="U45" s="23"/>
      <c r="V45" s="23"/>
      <c r="W45" s="23"/>
      <c r="X45" s="23"/>
      <c r="Y45" s="23"/>
    </row>
    <row r="46" spans="1:28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1:27" ht="12.75">
      <c r="A48" s="45"/>
      <c r="B48" s="45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1:2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1:2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1:2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8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1:28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1:2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1:2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1:25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1:25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1:25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1:25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5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  <row r="66" spans="1:25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</row>
    <row r="67" spans="1:25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</row>
    <row r="68" spans="1:25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</row>
    <row r="69" spans="1:25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</row>
    <row r="70" spans="1:25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5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spans="1:25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  <row r="77" spans="1:25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</sheetData>
  <printOptions/>
  <pageMargins left="0.2" right="0.2" top="1" bottom="1" header="0.5" footer="0.5"/>
  <pageSetup fitToHeight="1" fitToWidth="1" horizontalDpi="300" verticalDpi="3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 Fisher</dc:creator>
  <cp:keywords/>
  <dc:description/>
  <cp:lastModifiedBy>Gloria Sandstrom</cp:lastModifiedBy>
  <cp:lastPrinted>2005-09-07T11:39:05Z</cp:lastPrinted>
  <dcterms:created xsi:type="dcterms:W3CDTF">2002-06-15T17:10:57Z</dcterms:created>
  <dcterms:modified xsi:type="dcterms:W3CDTF">2005-09-07T14:49:00Z</dcterms:modified>
  <cp:category/>
  <cp:version/>
  <cp:contentType/>
  <cp:contentStatus/>
</cp:coreProperties>
</file>